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Novak\SKI LIFTS\GVOZDAC\DOC\"/>
    </mc:Choice>
  </mc:AlternateContent>
  <bookViews>
    <workbookView xWindow="0" yWindow="0" windowWidth="28800" windowHeight="11835"/>
  </bookViews>
  <sheets>
    <sheet name="GV-GARAGE" sheetId="2" r:id="rId1"/>
    <sheet name="GV-LINE" sheetId="3" r:id="rId2"/>
  </sheets>
  <externalReferences>
    <externalReference r:id="rId3"/>
  </externalReferences>
  <definedNames>
    <definedName name="_Aar22">'[1]Greda - VE'!$D$39</definedName>
    <definedName name="_xlnm._FilterDatabase" localSheetId="1" hidden="1">'GV-LINE'!$B$3:$E$51</definedName>
    <definedName name="_Mq3">[1]Presek!$J$27</definedName>
    <definedName name="_zb11">'[1]Greda - VE'!$K$31</definedName>
    <definedName name="_zb22">'[1]Greda - VE'!$K$32</definedName>
    <definedName name="b">[1]Presek!$E$15</definedName>
    <definedName name="d">[1]Presek!$E$16</definedName>
    <definedName name="def">'[1]Greda - VE'!$D$29</definedName>
    <definedName name="defrtaa">'[1]Greda - VE'!$D$38</definedName>
    <definedName name="Iy">[1]Presek!$I$16</definedName>
    <definedName name="_xlnm.Print_Area" localSheetId="0">'GV-GARAGE'!$A:$M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9" i="2" l="1"/>
  <c r="J98" i="2"/>
  <c r="T22" i="2"/>
  <c r="T23" i="2"/>
  <c r="T30" i="2"/>
  <c r="T31" i="2"/>
  <c r="N14" i="2"/>
  <c r="H14" i="2"/>
  <c r="I14" i="2" s="1"/>
  <c r="J14" i="2" s="1"/>
  <c r="E10" i="2"/>
  <c r="E7" i="2"/>
  <c r="J97" i="2" l="1"/>
  <c r="N12" i="2"/>
  <c r="H12" i="2"/>
  <c r="I12" i="2"/>
  <c r="J12" i="2"/>
  <c r="H13" i="2"/>
  <c r="I13" i="2" s="1"/>
  <c r="J13" i="2" s="1"/>
  <c r="N13" i="2" s="1"/>
  <c r="R23" i="2"/>
  <c r="R22" i="2"/>
  <c r="R31" i="2"/>
  <c r="R30" i="2"/>
  <c r="E31" i="3" l="1"/>
  <c r="E30" i="3"/>
  <c r="E29" i="3"/>
  <c r="E28" i="3"/>
  <c r="E27" i="3"/>
  <c r="E26" i="3"/>
  <c r="E25" i="3"/>
  <c r="E24" i="3"/>
  <c r="E23" i="3"/>
  <c r="E22" i="3"/>
  <c r="E21" i="3"/>
  <c r="L88" i="2" l="1"/>
  <c r="J88" i="2"/>
  <c r="N87" i="2"/>
  <c r="N88" i="2" l="1"/>
  <c r="L60" i="2"/>
  <c r="L81" i="2" l="1"/>
  <c r="J80" i="2"/>
  <c r="J81" i="2" l="1"/>
  <c r="N80" i="2"/>
  <c r="L75" i="2"/>
  <c r="J74" i="2"/>
  <c r="N74" i="2" s="1"/>
  <c r="L68" i="2"/>
  <c r="H67" i="2"/>
  <c r="I67" i="2" s="1"/>
  <c r="J67" i="2" s="1"/>
  <c r="N67" i="2" s="1"/>
  <c r="I66" i="2"/>
  <c r="J66" i="2" s="1"/>
  <c r="N66" i="2" s="1"/>
  <c r="H59" i="2"/>
  <c r="I59" i="2" s="1"/>
  <c r="J59" i="2" s="1"/>
  <c r="N59" i="2" s="1"/>
  <c r="I58" i="2"/>
  <c r="J58" i="2" s="1"/>
  <c r="H8" i="2"/>
  <c r="H9" i="2"/>
  <c r="I9" i="2" s="1"/>
  <c r="J9" i="2" s="1"/>
  <c r="N9" i="2" s="1"/>
  <c r="H10" i="2"/>
  <c r="I10" i="2" s="1"/>
  <c r="J10" i="2" s="1"/>
  <c r="N10" i="2" s="1"/>
  <c r="H11" i="2"/>
  <c r="I11" i="2" s="1"/>
  <c r="J11" i="2" s="1"/>
  <c r="N11" i="2" s="1"/>
  <c r="H15" i="2"/>
  <c r="I15" i="2" s="1"/>
  <c r="J15" i="2" s="1"/>
  <c r="N15" i="2" s="1"/>
  <c r="H7" i="2"/>
  <c r="I7" i="2" s="1"/>
  <c r="N81" i="2" l="1"/>
  <c r="J60" i="2"/>
  <c r="N60" i="2" s="1"/>
  <c r="N58" i="2"/>
  <c r="J75" i="2"/>
  <c r="N75" i="2" s="1"/>
  <c r="J68" i="2"/>
  <c r="H51" i="2"/>
  <c r="I51" i="2" s="1"/>
  <c r="J51" i="2" s="1"/>
  <c r="N51" i="2" s="1"/>
  <c r="H50" i="2"/>
  <c r="I50" i="2" s="1"/>
  <c r="N68" i="2" l="1"/>
  <c r="L52" i="2"/>
  <c r="J50" i="2"/>
  <c r="N50" i="2" s="1"/>
  <c r="I42" i="2"/>
  <c r="J42" i="2" s="1"/>
  <c r="I43" i="2"/>
  <c r="J43" i="2" s="1"/>
  <c r="J52" i="2" l="1"/>
  <c r="N52" i="2" s="1"/>
  <c r="N43" i="2"/>
  <c r="N42" i="2"/>
  <c r="I41" i="2" l="1"/>
  <c r="J41" i="2" s="1"/>
  <c r="N41" i="2" s="1"/>
  <c r="I40" i="2"/>
  <c r="J40" i="2" s="1"/>
  <c r="I39" i="2"/>
  <c r="J39" i="2" s="1"/>
  <c r="N39" i="2" s="1"/>
  <c r="I38" i="2"/>
  <c r="J38" i="2" s="1"/>
  <c r="L32" i="2"/>
  <c r="I31" i="2"/>
  <c r="J31" i="2" s="1"/>
  <c r="N31" i="2" s="1"/>
  <c r="I30" i="2"/>
  <c r="J30" i="2" s="1"/>
  <c r="L24" i="2"/>
  <c r="I23" i="2"/>
  <c r="J23" i="2" s="1"/>
  <c r="N23" i="2" s="1"/>
  <c r="I22" i="2"/>
  <c r="J22" i="2" s="1"/>
  <c r="N22" i="2" s="1"/>
  <c r="N38" i="2" l="1"/>
  <c r="J44" i="2"/>
  <c r="J24" i="2"/>
  <c r="N24" i="2" s="1"/>
  <c r="J32" i="2"/>
  <c r="N32" i="2" s="1"/>
  <c r="N30" i="2"/>
  <c r="J7" i="2"/>
  <c r="N7" i="2" s="1"/>
  <c r="I8" i="2"/>
  <c r="J8" i="2" s="1"/>
  <c r="N8" i="2" s="1"/>
  <c r="L16" i="2"/>
  <c r="J96" i="2" l="1"/>
  <c r="J16" i="2"/>
  <c r="N16" i="2" l="1"/>
  <c r="N40" i="2"/>
  <c r="L44" i="2" l="1"/>
  <c r="N44" i="2" l="1"/>
</calcChain>
</file>

<file path=xl/sharedStrings.xml><?xml version="1.0" encoding="utf-8"?>
<sst xmlns="http://schemas.openxmlformats.org/spreadsheetml/2006/main" count="394" uniqueCount="121">
  <si>
    <t>kg</t>
  </si>
  <si>
    <t>Beton</t>
  </si>
  <si>
    <t>REKAPITULACIJA</t>
  </si>
  <si>
    <t>Ukupno</t>
  </si>
  <si>
    <t>[kg]</t>
  </si>
  <si>
    <t>[-]</t>
  </si>
  <si>
    <r>
      <t>[m</t>
    </r>
    <r>
      <rPr>
        <b/>
        <i/>
        <vertAlign val="superscript"/>
        <sz val="9"/>
        <color theme="1"/>
        <rFont val="Arial"/>
        <family val="2"/>
      </rPr>
      <t>3</t>
    </r>
    <r>
      <rPr>
        <b/>
        <i/>
        <sz val="9"/>
        <color theme="1"/>
        <rFont val="Arial"/>
        <family val="2"/>
      </rPr>
      <t>]</t>
    </r>
  </si>
  <si>
    <r>
      <t>[m</t>
    </r>
    <r>
      <rPr>
        <b/>
        <i/>
        <vertAlign val="superscript"/>
        <sz val="9"/>
        <color theme="1"/>
        <rFont val="Arial"/>
        <family val="2"/>
      </rPr>
      <t>2</t>
    </r>
    <r>
      <rPr>
        <b/>
        <i/>
        <sz val="9"/>
        <color theme="1"/>
        <rFont val="Arial"/>
        <family val="2"/>
      </rPr>
      <t>]</t>
    </r>
  </si>
  <si>
    <t>[m]</t>
  </si>
  <si>
    <t>[kom.]</t>
  </si>
  <si>
    <t>[MB]</t>
  </si>
  <si>
    <t>m</t>
  </si>
  <si>
    <t>Arm.</t>
  </si>
  <si>
    <r>
      <t>V</t>
    </r>
    <r>
      <rPr>
        <b/>
        <vertAlign val="subscript"/>
        <sz val="10"/>
        <color theme="1"/>
        <rFont val="Arial"/>
        <family val="2"/>
      </rPr>
      <t>n</t>
    </r>
  </si>
  <si>
    <r>
      <t>V</t>
    </r>
    <r>
      <rPr>
        <b/>
        <vertAlign val="subscript"/>
        <sz val="10"/>
        <color theme="1"/>
        <rFont val="Arial"/>
        <family val="2"/>
      </rPr>
      <t>1</t>
    </r>
  </si>
  <si>
    <t>P</t>
  </si>
  <si>
    <t>B(h)</t>
  </si>
  <si>
    <t>A(b)</t>
  </si>
  <si>
    <t>d(L)</t>
  </si>
  <si>
    <t>n</t>
  </si>
  <si>
    <t>POS</t>
  </si>
  <si>
    <t>B500B</t>
  </si>
  <si>
    <t>Z6</t>
  </si>
  <si>
    <t>Z5</t>
  </si>
  <si>
    <t>Z4</t>
  </si>
  <si>
    <t>Z3</t>
  </si>
  <si>
    <t>Z2</t>
  </si>
  <si>
    <t>Z1</t>
  </si>
  <si>
    <t>S2</t>
  </si>
  <si>
    <t>S1</t>
  </si>
  <si>
    <t>Specifikacija materijala za AB konstrukciju</t>
  </si>
  <si>
    <t>Temelji objekta</t>
  </si>
  <si>
    <t>Temeljna (podna) ploča</t>
  </si>
  <si>
    <t>Zidovi</t>
  </si>
  <si>
    <t>Stubovi</t>
  </si>
  <si>
    <t>Gornja (krovna) ploča</t>
  </si>
  <si>
    <t>Kontrolna kucica - izlazna stanica</t>
  </si>
  <si>
    <t>Z</t>
  </si>
  <si>
    <t>TP</t>
  </si>
  <si>
    <t>Kontrolna kucica - dolazna stanica</t>
  </si>
  <si>
    <t>Stubovi - LAITNER - dolazna stanica</t>
  </si>
  <si>
    <t>Stubovi - LAITNER - izlazna stanica</t>
  </si>
  <si>
    <t>Stubovi zicare</t>
  </si>
  <si>
    <t>Objekat za garažiranje korpi</t>
  </si>
  <si>
    <t>Armirano betonska konstrukcija</t>
  </si>
  <si>
    <t>Opis</t>
  </si>
  <si>
    <t>Jedinica</t>
  </si>
  <si>
    <t>Količina</t>
  </si>
  <si>
    <r>
      <t>m</t>
    </r>
    <r>
      <rPr>
        <vertAlign val="superscript"/>
        <sz val="10"/>
        <color theme="1"/>
        <rFont val="Arial"/>
        <family val="2"/>
      </rPr>
      <t>3</t>
    </r>
  </si>
  <si>
    <t>Polazna i izlazna stanica, temelji MB30</t>
  </si>
  <si>
    <t>Armatura B500B</t>
  </si>
  <si>
    <t>Specifikacija materijala konstrukciju linije žičare</t>
  </si>
  <si>
    <t>Br.</t>
  </si>
  <si>
    <t>OPIS</t>
  </si>
  <si>
    <t>JEDINICA</t>
  </si>
  <si>
    <t>KOLIČINA</t>
  </si>
  <si>
    <t>A</t>
  </si>
  <si>
    <t>ANKERI</t>
  </si>
  <si>
    <t>Ankerna ploča &amp; zavrtnjevi / Stub R1</t>
  </si>
  <si>
    <t>Ankerna ploča &amp; zavrtnjevi / Stub R2</t>
  </si>
  <si>
    <t>Ankerna ploča &amp; zavrtnjevi / Stub 3</t>
  </si>
  <si>
    <t>Ankerna ploča &amp; zavrtnjevi / Stub 4</t>
  </si>
  <si>
    <t>Ankerna ploča &amp; zavrtnjevi / Stub 5</t>
  </si>
  <si>
    <t>Ankerna ploča &amp; zavrtnjevi / Stub 6</t>
  </si>
  <si>
    <t>Ankerna ploča &amp; zavrtnjevi / Stub W8</t>
  </si>
  <si>
    <t>Ankerna ploča &amp; zavrtnjevi / Stub 9</t>
  </si>
  <si>
    <t>Ankerna ploča &amp; zavrtnjevi / Stub 10</t>
  </si>
  <si>
    <t>Ankerna ploča &amp; zavrtnjevi / Pogonska stanica</t>
  </si>
  <si>
    <t>Ankerna ploča &amp; zavrtnjevi / Povratna stanica</t>
  </si>
  <si>
    <t>Nosači u garaži</t>
  </si>
  <si>
    <t>B</t>
  </si>
  <si>
    <t>STUBOVI LINIJE ŽIČARE</t>
  </si>
  <si>
    <t>Viljuške</t>
  </si>
  <si>
    <t>kom</t>
  </si>
  <si>
    <t>Penjalice</t>
  </si>
  <si>
    <t>Radne platforme</t>
  </si>
  <si>
    <t>Baterije koturova+sedla 6</t>
  </si>
  <si>
    <t>Baterije koturova+sedla 8</t>
  </si>
  <si>
    <t>Baterije koturova+sedla 10</t>
  </si>
  <si>
    <t>Baterije koturova+sedla 12</t>
  </si>
  <si>
    <t>Baterije koturova+sedla ±4</t>
  </si>
  <si>
    <t>Baterije koturova+sedla ±8</t>
  </si>
  <si>
    <t>C</t>
  </si>
  <si>
    <t>POLAZNA ZATEZNA STANICA</t>
  </si>
  <si>
    <t>Noseća čelična konstrukcija - kompletno</t>
  </si>
  <si>
    <t>D</t>
  </si>
  <si>
    <t>FIKSNA POVRATNA STANICA</t>
  </si>
  <si>
    <t>E</t>
  </si>
  <si>
    <t>UŽE</t>
  </si>
  <si>
    <t>Uže 48mm</t>
  </si>
  <si>
    <t>F</t>
  </si>
  <si>
    <t>PARKIRANJE KORPI</t>
  </si>
  <si>
    <t>Kompletna čelična konstrukcija</t>
  </si>
  <si>
    <t>Silazna rampa</t>
  </si>
  <si>
    <t>Ankerna ploča &amp; zavrtnjevi / Stub 7</t>
  </si>
  <si>
    <t>Ankerna ploča &amp; zavrtnjevi / Stub 11</t>
  </si>
  <si>
    <t>Nosač koturova / Stub R1 ( deo 1 = L. 5,48m )</t>
  </si>
  <si>
    <t>Nosač koturova / Stub R2 ( deo 1 = L. 6,27m )</t>
  </si>
  <si>
    <t>Nosač koturova / Stub 3 ( deo 1+2 = L. 11,76m )</t>
  </si>
  <si>
    <t>Nosač koturova / Stub 4 ( deo 1+2 = L. 14,06m )</t>
  </si>
  <si>
    <t>Nosač koturova / Stub 5 ( deo 1+2 = L. 13,24m )</t>
  </si>
  <si>
    <t>Nosač koturova / Stub 6 ( deo 1+2 = L. 12,22m )</t>
  </si>
  <si>
    <t>Nosač koturova / Stub 7 ( deo 1+2 = L. 12,01m )</t>
  </si>
  <si>
    <t>Nosač koturova / Stub W8 ( deo 1+2 = L. 12,91m )</t>
  </si>
  <si>
    <t>Nosač koturova / Stub 9 ( deo 1+2 = L. 11,99m )</t>
  </si>
  <si>
    <t>Nosač koturova / Stub 10 ( deo 1 = L. 10,73m )</t>
  </si>
  <si>
    <t>Nosač koturova / Stub 11 ( deo 1 = L. 5,52m )</t>
  </si>
  <si>
    <t>dz</t>
  </si>
  <si>
    <t>dist</t>
  </si>
  <si>
    <t>gz</t>
  </si>
  <si>
    <t>TS1</t>
  </si>
  <si>
    <t>TT7</t>
  </si>
  <si>
    <t>TT6</t>
  </si>
  <si>
    <t>TT5</t>
  </si>
  <si>
    <t>TT4</t>
  </si>
  <si>
    <t>TT3</t>
  </si>
  <si>
    <t>TT2</t>
  </si>
  <si>
    <t>TT1</t>
  </si>
  <si>
    <t>Temelji, ploče, stubovi i zidovi MB30 V8 M150</t>
  </si>
  <si>
    <t>proboj</t>
  </si>
  <si>
    <t>Garaza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</si>
</sst>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\ _€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9"/>
      <color theme="1"/>
      <name val="Arial"/>
      <family val="2"/>
    </font>
    <font>
      <b/>
      <i/>
      <vertAlign val="superscript"/>
      <sz val="9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vertAlign val="superscript"/>
      <sz val="10"/>
      <color theme="1"/>
      <name val="Arial"/>
      <family val="2"/>
    </font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4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0" fontId="4" fillId="2" borderId="1" xfId="0" applyFont="1" applyFill="1" applyBorder="1"/>
    <xf numFmtId="0" fontId="5" fillId="2" borderId="2" xfId="0" applyFont="1" applyFill="1" applyBorder="1" applyAlignment="1">
      <alignment horizontal="right"/>
    </xf>
    <xf numFmtId="0" fontId="1" fillId="2" borderId="2" xfId="0" applyFont="1" applyFill="1" applyBorder="1"/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/>
    <xf numFmtId="0" fontId="5" fillId="2" borderId="5" xfId="0" applyFont="1" applyFill="1" applyBorder="1" applyAlignment="1">
      <alignment horizontal="right"/>
    </xf>
    <xf numFmtId="0" fontId="1" fillId="2" borderId="5" xfId="0" applyFont="1" applyFill="1" applyBorder="1"/>
    <xf numFmtId="0" fontId="1" fillId="2" borderId="5" xfId="0" applyFont="1" applyFill="1" applyBorder="1" applyAlignment="1">
      <alignment vertical="center"/>
    </xf>
    <xf numFmtId="1" fontId="4" fillId="0" borderId="7" xfId="0" applyNumberFormat="1" applyFont="1" applyBorder="1"/>
    <xf numFmtId="2" fontId="4" fillId="0" borderId="7" xfId="0" applyNumberFormat="1" applyFont="1" applyBorder="1"/>
    <xf numFmtId="0" fontId="1" fillId="0" borderId="0" xfId="0" applyFont="1" applyAlignment="1">
      <alignment horizontal="right" vertical="center"/>
    </xf>
    <xf numFmtId="1" fontId="1" fillId="0" borderId="7" xfId="0" applyNumberFormat="1" applyFont="1" applyBorder="1" applyAlignment="1">
      <alignment vertical="center"/>
    </xf>
    <xf numFmtId="2" fontId="1" fillId="0" borderId="7" xfId="0" applyNumberFormat="1" applyFont="1" applyBorder="1"/>
    <xf numFmtId="2" fontId="1" fillId="0" borderId="1" xfId="0" applyNumberFormat="1" applyFont="1" applyBorder="1"/>
    <xf numFmtId="2" fontId="1" fillId="0" borderId="2" xfId="0" applyNumberFormat="1" applyFont="1" applyBorder="1"/>
    <xf numFmtId="2" fontId="1" fillId="0" borderId="3" xfId="0" applyNumberFormat="1" applyFont="1" applyBorder="1"/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1" fillId="0" borderId="8" xfId="0" applyNumberFormat="1" applyFont="1" applyBorder="1" applyAlignment="1">
      <alignment vertical="center"/>
    </xf>
    <xf numFmtId="2" fontId="1" fillId="0" borderId="8" xfId="0" applyNumberFormat="1" applyFont="1" applyBorder="1"/>
    <xf numFmtId="2" fontId="1" fillId="0" borderId="10" xfId="0" applyNumberFormat="1" applyFont="1" applyBorder="1"/>
    <xf numFmtId="2" fontId="1" fillId="0" borderId="0" xfId="0" applyNumberFormat="1" applyFont="1" applyBorder="1"/>
    <xf numFmtId="2" fontId="1" fillId="0" borderId="9" xfId="0" applyNumberFormat="1" applyFont="1" applyBorder="1"/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2" fontId="1" fillId="0" borderId="4" xfId="0" applyNumberFormat="1" applyFon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3" borderId="12" xfId="0" applyFont="1" applyFill="1" applyBorder="1"/>
    <xf numFmtId="0" fontId="3" fillId="3" borderId="13" xfId="0" applyFont="1" applyFill="1" applyBorder="1"/>
    <xf numFmtId="0" fontId="4" fillId="3" borderId="14" xfId="0" applyFont="1" applyFill="1" applyBorder="1"/>
    <xf numFmtId="1" fontId="4" fillId="0" borderId="0" xfId="0" applyNumberFormat="1" applyFont="1" applyBorder="1"/>
    <xf numFmtId="2" fontId="4" fillId="0" borderId="0" xfId="0" applyNumberFormat="1" applyFont="1" applyBorder="1"/>
    <xf numFmtId="0" fontId="4" fillId="0" borderId="7" xfId="0" quotePrefix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11" xfId="0" quotePrefix="1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49" fontId="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2" borderId="6" xfId="0" applyFont="1" applyFill="1" applyBorder="1"/>
    <xf numFmtId="164" fontId="4" fillId="0" borderId="0" xfId="0" applyNumberFormat="1" applyFont="1"/>
    <xf numFmtId="0" fontId="1" fillId="0" borderId="6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2" fontId="1" fillId="0" borderId="2" xfId="0" applyNumberFormat="1" applyFont="1" applyBorder="1" applyAlignment="1">
      <alignment horizontal="right"/>
    </xf>
    <xf numFmtId="165" fontId="1" fillId="0" borderId="7" xfId="0" applyNumberFormat="1" applyFont="1" applyBorder="1"/>
    <xf numFmtId="0" fontId="11" fillId="0" borderId="0" xfId="0" applyFont="1" applyAlignment="1">
      <alignment vertical="center"/>
    </xf>
    <xf numFmtId="0" fontId="4" fillId="2" borderId="4" xfId="0" applyFont="1" applyFill="1" applyBorder="1"/>
    <xf numFmtId="0" fontId="4" fillId="3" borderId="6" xfId="0" applyFont="1" applyFill="1" applyBorder="1" applyAlignment="1">
      <alignment horizontal="centerContinuous"/>
    </xf>
    <xf numFmtId="0" fontId="4" fillId="3" borderId="5" xfId="0" applyFont="1" applyFill="1" applyBorder="1" applyAlignment="1">
      <alignment horizontal="centerContinuous"/>
    </xf>
    <xf numFmtId="0" fontId="4" fillId="3" borderId="4" xfId="0" applyFont="1" applyFill="1" applyBorder="1" applyAlignment="1">
      <alignment horizontal="centerContinuous"/>
    </xf>
    <xf numFmtId="0" fontId="4" fillId="3" borderId="6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1" fillId="0" borderId="1" xfId="0" applyFont="1" applyBorder="1"/>
    <xf numFmtId="0" fontId="14" fillId="0" borderId="0" xfId="1" applyFont="1" applyFill="1" applyAlignment="1">
      <alignment vertical="center"/>
    </xf>
    <xf numFmtId="0" fontId="14" fillId="0" borderId="0" xfId="1" applyFont="1" applyFill="1" applyAlignment="1">
      <alignment horizontal="center" vertical="center"/>
    </xf>
    <xf numFmtId="3" fontId="14" fillId="0" borderId="0" xfId="1" applyNumberFormat="1" applyFont="1" applyFill="1" applyAlignment="1">
      <alignment horizontal="center" vertical="center"/>
    </xf>
    <xf numFmtId="166" fontId="14" fillId="0" borderId="0" xfId="1" applyNumberFormat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3" fontId="9" fillId="3" borderId="11" xfId="1" applyNumberFormat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vertical="center"/>
    </xf>
    <xf numFmtId="3" fontId="9" fillId="3" borderId="12" xfId="1" applyNumberFormat="1" applyFont="1" applyFill="1" applyBorder="1" applyAlignment="1">
      <alignment horizontal="center" vertical="center"/>
    </xf>
    <xf numFmtId="166" fontId="9" fillId="0" borderId="0" xfId="1" applyNumberFormat="1" applyFont="1" applyFill="1" applyAlignment="1">
      <alignment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vertical="center"/>
    </xf>
    <xf numFmtId="3" fontId="14" fillId="0" borderId="10" xfId="1" applyNumberFormat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vertical="center"/>
    </xf>
    <xf numFmtId="3" fontId="14" fillId="0" borderId="1" xfId="1" applyNumberFormat="1" applyFont="1" applyFill="1" applyBorder="1" applyAlignment="1">
      <alignment horizontal="center" vertical="center"/>
    </xf>
    <xf numFmtId="166" fontId="15" fillId="0" borderId="0" xfId="1" applyNumberFormat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14" fillId="0" borderId="0" xfId="1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9" fillId="3" borderId="14" xfId="1" applyFont="1" applyFill="1" applyBorder="1" applyAlignment="1">
      <alignment vertical="center"/>
    </xf>
    <xf numFmtId="0" fontId="14" fillId="0" borderId="9" xfId="1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3" fontId="9" fillId="3" borderId="15" xfId="1" applyNumberFormat="1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4" fillId="0" borderId="8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/>
    <xf numFmtId="1" fontId="16" fillId="0" borderId="0" xfId="0" applyNumberFormat="1" applyFont="1"/>
    <xf numFmtId="0" fontId="3" fillId="4" borderId="0" xfId="0" applyFont="1" applyFill="1"/>
    <xf numFmtId="0" fontId="1" fillId="4" borderId="0" xfId="0" applyFont="1" applyFill="1" applyAlignment="1">
      <alignment vertical="center"/>
    </xf>
    <xf numFmtId="0" fontId="3" fillId="0" borderId="0" xfId="0" applyFont="1" applyFill="1"/>
    <xf numFmtId="0" fontId="1" fillId="5" borderId="6" xfId="0" applyFont="1" applyFill="1" applyBorder="1"/>
    <xf numFmtId="0" fontId="1" fillId="5" borderId="5" xfId="0" applyFont="1" applyFill="1" applyBorder="1" applyAlignment="1">
      <alignment vertical="center"/>
    </xf>
    <xf numFmtId="164" fontId="1" fillId="5" borderId="5" xfId="0" applyNumberFormat="1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5" borderId="3" xfId="0" applyFont="1" applyFill="1" applyBorder="1"/>
    <xf numFmtId="0" fontId="1" fillId="5" borderId="2" xfId="0" applyFont="1" applyFill="1" applyBorder="1"/>
    <xf numFmtId="0" fontId="1" fillId="5" borderId="2" xfId="0" applyFont="1" applyFill="1" applyBorder="1" applyAlignment="1">
      <alignment vertical="center"/>
    </xf>
    <xf numFmtId="164" fontId="1" fillId="5" borderId="2" xfId="0" applyNumberFormat="1" applyFont="1" applyFill="1" applyBorder="1" applyAlignment="1">
      <alignment vertical="center"/>
    </xf>
    <xf numFmtId="0" fontId="1" fillId="5" borderId="1" xfId="0" applyFont="1" applyFill="1" applyBorder="1"/>
    <xf numFmtId="2" fontId="1" fillId="0" borderId="14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2" fontId="1" fillId="5" borderId="6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5" borderId="14" xfId="0" applyNumberFormat="1" applyFont="1" applyFill="1" applyBorder="1" applyAlignment="1">
      <alignment horizontal="center" vertical="center"/>
    </xf>
    <xf numFmtId="2" fontId="1" fillId="5" borderId="12" xfId="0" applyNumberFormat="1" applyFont="1" applyFill="1" applyBorder="1" applyAlignment="1">
      <alignment horizontal="center" vertical="center"/>
    </xf>
    <xf numFmtId="1" fontId="1" fillId="5" borderId="14" xfId="0" applyNumberFormat="1" applyFont="1" applyFill="1" applyBorder="1" applyAlignment="1">
      <alignment horizontal="center" vertical="center"/>
    </xf>
    <xf numFmtId="1" fontId="1" fillId="5" borderId="13" xfId="0" applyNumberFormat="1" applyFont="1" applyFill="1" applyBorder="1" applyAlignment="1">
      <alignment horizontal="center" vertical="center"/>
    </xf>
    <xf numFmtId="1" fontId="1" fillId="5" borderId="12" xfId="0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Novak\_Radno\Statika\BAB87_dim_v401_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ek"/>
      <sheetName val="Greda - VE"/>
      <sheetName val="Izvijanje"/>
      <sheetName val="Stub - ME, M3"/>
      <sheetName val="Stub - ME, M2"/>
      <sheetName val="Proboj"/>
      <sheetName val="Prsline"/>
      <sheetName val="Sheet1"/>
    </sheetNames>
    <sheetDataSet>
      <sheetData sheetId="0">
        <row r="15">
          <cell r="E15">
            <v>30</v>
          </cell>
        </row>
        <row r="16">
          <cell r="E16">
            <v>30</v>
          </cell>
          <cell r="I16">
            <v>6.7500000000000004E-4</v>
          </cell>
        </row>
        <row r="27">
          <cell r="J27">
            <v>200</v>
          </cell>
        </row>
      </sheetData>
      <sheetData sheetId="1">
        <row r="29">
          <cell r="D29">
            <v>4.5</v>
          </cell>
        </row>
        <row r="31">
          <cell r="K31">
            <v>15.968174056787445</v>
          </cell>
        </row>
        <row r="32">
          <cell r="K32">
            <v>15.968174056787445</v>
          </cell>
        </row>
        <row r="38">
          <cell r="D38">
            <v>39.269908169872416</v>
          </cell>
        </row>
        <row r="39">
          <cell r="D39">
            <v>39.269908169872416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5"/>
  <sheetViews>
    <sheetView tabSelected="1" zoomScaleNormal="100" workbookViewId="0">
      <selection activeCell="F5" sqref="F5"/>
    </sheetView>
  </sheetViews>
  <sheetFormatPr defaultColWidth="9.140625" defaultRowHeight="12.75" x14ac:dyDescent="0.25"/>
  <cols>
    <col min="1" max="39" width="6.5703125" style="1" customWidth="1"/>
    <col min="40" max="16384" width="9.140625" style="1"/>
  </cols>
  <sheetData>
    <row r="1" spans="1:23" ht="18" x14ac:dyDescent="0.25">
      <c r="A1" s="61"/>
      <c r="B1" s="60" t="s">
        <v>30</v>
      </c>
    </row>
    <row r="2" spans="1:23" ht="15" x14ac:dyDescent="0.25">
      <c r="A2" s="59"/>
      <c r="B2" s="147" t="s">
        <v>43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2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2.75" customHeight="1" x14ac:dyDescent="0.2">
      <c r="A4" s="2"/>
      <c r="B4" s="50" t="s">
        <v>31</v>
      </c>
      <c r="C4" s="49"/>
      <c r="D4" s="49"/>
      <c r="E4" s="49"/>
      <c r="F4" s="49"/>
      <c r="G4" s="49"/>
      <c r="H4" s="49"/>
      <c r="I4" s="49"/>
      <c r="J4" s="49"/>
      <c r="K4" s="49"/>
      <c r="L4" s="48"/>
      <c r="M4" s="2"/>
      <c r="N4" s="2"/>
      <c r="O4" s="2"/>
      <c r="P4" s="66"/>
      <c r="Q4" s="2"/>
      <c r="R4" s="2"/>
      <c r="S4" s="2"/>
      <c r="T4" s="2"/>
      <c r="U4" s="2"/>
      <c r="V4" s="2"/>
      <c r="W4" s="2"/>
    </row>
    <row r="5" spans="1:23" ht="12.75" customHeight="1" x14ac:dyDescent="0.25">
      <c r="A5" s="2"/>
      <c r="B5" s="38" t="s">
        <v>20</v>
      </c>
      <c r="C5" s="38" t="s">
        <v>1</v>
      </c>
      <c r="D5" s="44" t="s">
        <v>19</v>
      </c>
      <c r="E5" s="45" t="s">
        <v>18</v>
      </c>
      <c r="F5" s="47" t="s">
        <v>17</v>
      </c>
      <c r="G5" s="46" t="s">
        <v>16</v>
      </c>
      <c r="H5" s="38" t="s">
        <v>15</v>
      </c>
      <c r="I5" s="38" t="s">
        <v>14</v>
      </c>
      <c r="J5" s="38" t="s">
        <v>13</v>
      </c>
      <c r="K5" s="45" t="s">
        <v>12</v>
      </c>
      <c r="L5" s="44" t="s">
        <v>11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2.75" customHeight="1" x14ac:dyDescent="0.2">
      <c r="A6" s="2"/>
      <c r="B6" s="41"/>
      <c r="C6" s="41" t="s">
        <v>10</v>
      </c>
      <c r="D6" s="39" t="s">
        <v>9</v>
      </c>
      <c r="E6" s="40" t="s">
        <v>8</v>
      </c>
      <c r="F6" s="43" t="s">
        <v>8</v>
      </c>
      <c r="G6" s="42" t="s">
        <v>8</v>
      </c>
      <c r="H6" s="41" t="s">
        <v>7</v>
      </c>
      <c r="I6" s="41" t="s">
        <v>6</v>
      </c>
      <c r="J6" s="41" t="s">
        <v>6</v>
      </c>
      <c r="K6" s="40" t="s">
        <v>5</v>
      </c>
      <c r="L6" s="39" t="s">
        <v>4</v>
      </c>
      <c r="M6" s="2"/>
      <c r="N6" s="3"/>
      <c r="O6" s="3"/>
      <c r="P6" s="3"/>
      <c r="Q6" s="3"/>
      <c r="R6" s="3"/>
      <c r="S6" s="3"/>
      <c r="T6" s="3"/>
      <c r="U6" s="3"/>
      <c r="V6" s="2"/>
      <c r="W6" s="2"/>
    </row>
    <row r="7" spans="1:23" ht="12.75" customHeight="1" x14ac:dyDescent="0.25">
      <c r="A7" s="2"/>
      <c r="B7" s="30" t="s">
        <v>117</v>
      </c>
      <c r="C7" s="29">
        <v>30</v>
      </c>
      <c r="D7" s="28">
        <v>1</v>
      </c>
      <c r="E7" s="27">
        <f>63.1+1.4</f>
        <v>64.5</v>
      </c>
      <c r="F7" s="26">
        <v>1.8</v>
      </c>
      <c r="G7" s="25">
        <v>0.4</v>
      </c>
      <c r="H7" s="24">
        <f>F7*G7</f>
        <v>0.72000000000000008</v>
      </c>
      <c r="I7" s="24">
        <f>H7*E7</f>
        <v>46.440000000000005</v>
      </c>
      <c r="J7" s="24">
        <f t="shared" ref="J7:J15" si="0">I7*D7</f>
        <v>46.440000000000005</v>
      </c>
      <c r="K7" s="55" t="s">
        <v>21</v>
      </c>
      <c r="L7" s="23">
        <v>3078</v>
      </c>
      <c r="M7" s="2"/>
      <c r="N7" s="1">
        <f t="shared" ref="N7:N16" si="1">L7/J7</f>
        <v>66.279069767441854</v>
      </c>
      <c r="O7"/>
      <c r="P7"/>
      <c r="Q7"/>
      <c r="R7"/>
      <c r="S7"/>
      <c r="T7" s="3"/>
      <c r="U7" s="3"/>
      <c r="V7" s="2"/>
      <c r="W7" s="2"/>
    </row>
    <row r="8" spans="1:23" ht="12.75" customHeight="1" x14ac:dyDescent="0.25">
      <c r="A8" s="2"/>
      <c r="B8" s="30" t="s">
        <v>116</v>
      </c>
      <c r="C8" s="29">
        <v>30</v>
      </c>
      <c r="D8" s="28">
        <v>1</v>
      </c>
      <c r="E8" s="27">
        <v>63.1</v>
      </c>
      <c r="F8" s="26">
        <v>1</v>
      </c>
      <c r="G8" s="25">
        <v>0.4</v>
      </c>
      <c r="H8" s="24">
        <f t="shared" ref="H8:H15" si="2">F8*G8</f>
        <v>0.4</v>
      </c>
      <c r="I8" s="24">
        <f t="shared" ref="I8:I15" si="3">H8*E8</f>
        <v>25.240000000000002</v>
      </c>
      <c r="J8" s="24">
        <f t="shared" si="0"/>
        <v>25.240000000000002</v>
      </c>
      <c r="K8" s="55" t="s">
        <v>21</v>
      </c>
      <c r="L8" s="23">
        <v>1109</v>
      </c>
      <c r="M8" s="2"/>
      <c r="N8" s="1">
        <f t="shared" si="1"/>
        <v>43.938193343898568</v>
      </c>
      <c r="O8"/>
      <c r="P8"/>
      <c r="Q8"/>
      <c r="R8"/>
      <c r="S8"/>
      <c r="T8" s="3"/>
      <c r="U8" s="3"/>
      <c r="V8" s="2"/>
      <c r="W8" s="2"/>
    </row>
    <row r="9" spans="1:23" ht="12.75" customHeight="1" x14ac:dyDescent="0.25">
      <c r="A9" s="2"/>
      <c r="B9" s="30" t="s">
        <v>115</v>
      </c>
      <c r="C9" s="29">
        <v>30</v>
      </c>
      <c r="D9" s="28">
        <v>1</v>
      </c>
      <c r="E9" s="27">
        <v>9.1</v>
      </c>
      <c r="F9" s="26">
        <v>1</v>
      </c>
      <c r="G9" s="25">
        <v>0.4</v>
      </c>
      <c r="H9" s="24">
        <f t="shared" si="2"/>
        <v>0.4</v>
      </c>
      <c r="I9" s="24">
        <f t="shared" si="3"/>
        <v>3.64</v>
      </c>
      <c r="J9" s="24">
        <f t="shared" si="0"/>
        <v>3.64</v>
      </c>
      <c r="K9" s="55" t="s">
        <v>21</v>
      </c>
      <c r="L9" s="23">
        <v>170</v>
      </c>
      <c r="M9" s="2"/>
      <c r="N9" s="1">
        <f t="shared" si="1"/>
        <v>46.703296703296701</v>
      </c>
      <c r="O9"/>
      <c r="P9"/>
      <c r="Q9"/>
      <c r="R9"/>
      <c r="S9"/>
      <c r="T9" s="3"/>
      <c r="U9" s="3"/>
      <c r="V9" s="2"/>
      <c r="W9" s="2"/>
    </row>
    <row r="10" spans="1:23" ht="12.75" customHeight="1" x14ac:dyDescent="0.25">
      <c r="A10" s="2"/>
      <c r="B10" s="30" t="s">
        <v>114</v>
      </c>
      <c r="C10" s="29">
        <v>30</v>
      </c>
      <c r="D10" s="28">
        <v>1</v>
      </c>
      <c r="E10" s="27">
        <f>9.1+1.4</f>
        <v>10.5</v>
      </c>
      <c r="F10" s="26">
        <v>1</v>
      </c>
      <c r="G10" s="25">
        <v>0.4</v>
      </c>
      <c r="H10" s="24">
        <f t="shared" si="2"/>
        <v>0.4</v>
      </c>
      <c r="I10" s="24">
        <f t="shared" si="3"/>
        <v>4.2</v>
      </c>
      <c r="J10" s="24">
        <f t="shared" si="0"/>
        <v>4.2</v>
      </c>
      <c r="K10" s="55" t="s">
        <v>21</v>
      </c>
      <c r="L10" s="23">
        <v>726</v>
      </c>
      <c r="M10" s="2"/>
      <c r="N10" s="1">
        <f t="shared" si="1"/>
        <v>172.85714285714286</v>
      </c>
      <c r="O10"/>
      <c r="P10"/>
      <c r="Q10"/>
      <c r="R10"/>
      <c r="S10"/>
      <c r="T10" s="3"/>
      <c r="U10" s="3"/>
      <c r="V10" s="2"/>
      <c r="W10" s="2"/>
    </row>
    <row r="11" spans="1:23" ht="12.75" customHeight="1" x14ac:dyDescent="0.25">
      <c r="A11" s="2"/>
      <c r="B11" s="30" t="s">
        <v>113</v>
      </c>
      <c r="C11" s="29">
        <v>30</v>
      </c>
      <c r="D11" s="28">
        <v>1</v>
      </c>
      <c r="E11" s="27">
        <v>9.1</v>
      </c>
      <c r="F11" s="26">
        <v>1</v>
      </c>
      <c r="G11" s="25">
        <v>0.4</v>
      </c>
      <c r="H11" s="24">
        <f t="shared" si="2"/>
        <v>0.4</v>
      </c>
      <c r="I11" s="24">
        <f t="shared" si="3"/>
        <v>3.64</v>
      </c>
      <c r="J11" s="24">
        <f t="shared" si="0"/>
        <v>3.64</v>
      </c>
      <c r="K11" s="55" t="s">
        <v>21</v>
      </c>
      <c r="L11" s="23">
        <v>170</v>
      </c>
      <c r="M11" s="2"/>
      <c r="N11" s="1">
        <f t="shared" si="1"/>
        <v>46.703296703296701</v>
      </c>
      <c r="O11"/>
      <c r="P11"/>
      <c r="Q11"/>
      <c r="R11"/>
      <c r="S11"/>
      <c r="T11" s="3"/>
      <c r="U11" s="3"/>
      <c r="V11" s="2"/>
      <c r="W11" s="2"/>
    </row>
    <row r="12" spans="1:23" ht="12.75" customHeight="1" x14ac:dyDescent="0.25">
      <c r="A12" s="2"/>
      <c r="B12" s="30" t="s">
        <v>112</v>
      </c>
      <c r="C12" s="29">
        <v>30</v>
      </c>
      <c r="D12" s="28">
        <v>1</v>
      </c>
      <c r="E12" s="27">
        <v>9.1</v>
      </c>
      <c r="F12" s="26">
        <v>1</v>
      </c>
      <c r="G12" s="25">
        <v>0.4</v>
      </c>
      <c r="H12" s="24">
        <f t="shared" ref="H12:H14" si="4">F12*G12</f>
        <v>0.4</v>
      </c>
      <c r="I12" s="24">
        <f t="shared" ref="I12:I14" si="5">H12*E12</f>
        <v>3.64</v>
      </c>
      <c r="J12" s="24">
        <f t="shared" ref="J12:J14" si="6">I12*D12</f>
        <v>3.64</v>
      </c>
      <c r="K12" s="29" t="s">
        <v>21</v>
      </c>
      <c r="L12" s="23">
        <v>170</v>
      </c>
      <c r="M12" s="2"/>
      <c r="N12" s="1">
        <f t="shared" si="1"/>
        <v>46.703296703296701</v>
      </c>
      <c r="O12"/>
      <c r="P12"/>
      <c r="Q12"/>
      <c r="R12"/>
      <c r="S12"/>
      <c r="T12" s="3"/>
      <c r="U12" s="3"/>
      <c r="V12" s="2"/>
      <c r="W12" s="2"/>
    </row>
    <row r="13" spans="1:23" ht="12.75" customHeight="1" x14ac:dyDescent="0.25">
      <c r="A13" s="2"/>
      <c r="B13" s="30" t="s">
        <v>111</v>
      </c>
      <c r="C13" s="29">
        <v>30</v>
      </c>
      <c r="D13" s="28">
        <v>2</v>
      </c>
      <c r="E13" s="27">
        <v>9.1</v>
      </c>
      <c r="F13" s="26">
        <v>0.9</v>
      </c>
      <c r="G13" s="25">
        <v>0.4</v>
      </c>
      <c r="H13" s="24">
        <f t="shared" si="4"/>
        <v>0.36000000000000004</v>
      </c>
      <c r="I13" s="24">
        <f t="shared" si="5"/>
        <v>3.2760000000000002</v>
      </c>
      <c r="J13" s="24">
        <f t="shared" si="6"/>
        <v>6.5520000000000005</v>
      </c>
      <c r="K13" s="29" t="s">
        <v>21</v>
      </c>
      <c r="L13" s="23">
        <v>325</v>
      </c>
      <c r="M13" s="2"/>
      <c r="N13" s="1">
        <f t="shared" si="1"/>
        <v>49.603174603174601</v>
      </c>
      <c r="O13"/>
      <c r="P13"/>
      <c r="Q13"/>
      <c r="R13"/>
      <c r="S13"/>
      <c r="T13" s="3"/>
      <c r="U13" s="3"/>
      <c r="V13" s="2"/>
      <c r="W13" s="2"/>
    </row>
    <row r="14" spans="1:23" ht="12.75" customHeight="1" x14ac:dyDescent="0.25">
      <c r="A14" s="2"/>
      <c r="B14" s="30"/>
      <c r="C14" s="29">
        <v>30</v>
      </c>
      <c r="D14" s="28">
        <v>2</v>
      </c>
      <c r="E14" s="27">
        <v>10.15</v>
      </c>
      <c r="F14" s="26">
        <v>0.4</v>
      </c>
      <c r="G14" s="25">
        <v>0.6</v>
      </c>
      <c r="H14" s="24">
        <f t="shared" si="4"/>
        <v>0.24</v>
      </c>
      <c r="I14" s="24">
        <f t="shared" si="5"/>
        <v>2.4359999999999999</v>
      </c>
      <c r="J14" s="24">
        <f t="shared" si="6"/>
        <v>4.8719999999999999</v>
      </c>
      <c r="K14" s="29" t="s">
        <v>21</v>
      </c>
      <c r="L14" s="23">
        <v>531.6</v>
      </c>
      <c r="M14" s="2"/>
      <c r="N14" s="1">
        <f t="shared" si="1"/>
        <v>109.11330049261085</v>
      </c>
      <c r="O14"/>
      <c r="P14"/>
      <c r="Q14"/>
      <c r="R14"/>
      <c r="S14"/>
      <c r="T14" s="3"/>
      <c r="U14" s="3"/>
      <c r="V14" s="2"/>
      <c r="W14" s="2"/>
    </row>
    <row r="15" spans="1:23" ht="12.75" customHeight="1" x14ac:dyDescent="0.25">
      <c r="A15" s="2"/>
      <c r="B15" s="22" t="s">
        <v>110</v>
      </c>
      <c r="C15" s="21">
        <v>30</v>
      </c>
      <c r="D15" s="20">
        <v>4</v>
      </c>
      <c r="E15" s="19">
        <v>0.6</v>
      </c>
      <c r="F15" s="18">
        <v>2.4</v>
      </c>
      <c r="G15" s="17">
        <v>2.4</v>
      </c>
      <c r="H15" s="16">
        <f t="shared" si="2"/>
        <v>5.76</v>
      </c>
      <c r="I15" s="16">
        <f t="shared" si="3"/>
        <v>3.456</v>
      </c>
      <c r="J15" s="16">
        <f t="shared" si="0"/>
        <v>13.824</v>
      </c>
      <c r="K15" s="21" t="s">
        <v>21</v>
      </c>
      <c r="L15" s="15">
        <v>938</v>
      </c>
      <c r="M15" s="2"/>
      <c r="N15" s="1">
        <f t="shared" si="1"/>
        <v>67.853009259259267</v>
      </c>
      <c r="O15"/>
      <c r="P15"/>
      <c r="Q15"/>
      <c r="R15"/>
      <c r="S15"/>
      <c r="T15" s="3"/>
      <c r="U15" s="3"/>
      <c r="V15" s="2"/>
      <c r="W15" s="2"/>
    </row>
    <row r="16" spans="1:23" ht="12.75" customHeight="1" x14ac:dyDescent="0.25">
      <c r="A16" s="2"/>
      <c r="D16" s="3"/>
      <c r="E16" s="3"/>
      <c r="F16" s="3"/>
      <c r="G16" s="3"/>
      <c r="H16" s="3"/>
      <c r="I16" s="14" t="s">
        <v>3</v>
      </c>
      <c r="J16" s="13">
        <f>SUM(J7:J15)</f>
        <v>112.04800000000002</v>
      </c>
      <c r="K16" s="3"/>
      <c r="L16" s="12">
        <f>SUM(L7:L15)</f>
        <v>7217.6</v>
      </c>
      <c r="M16" s="2"/>
      <c r="N16" s="1">
        <f t="shared" si="1"/>
        <v>64.415250606882765</v>
      </c>
      <c r="O16"/>
      <c r="P16"/>
      <c r="Q16"/>
      <c r="R16"/>
      <c r="S16"/>
      <c r="T16" s="2"/>
      <c r="U16" s="2"/>
      <c r="V16" s="2"/>
      <c r="W16" s="2"/>
    </row>
    <row r="17" spans="1:23" ht="12.75" customHeight="1" x14ac:dyDescent="0.2">
      <c r="A17" s="2"/>
      <c r="D17" s="3"/>
      <c r="E17" s="3"/>
      <c r="F17" s="3"/>
      <c r="G17" s="3"/>
      <c r="H17" s="3"/>
      <c r="I17" s="14"/>
      <c r="J17" s="52"/>
      <c r="K17" s="3"/>
      <c r="L17" s="51"/>
      <c r="M17" s="2"/>
      <c r="N17" s="2"/>
      <c r="O17" s="2"/>
      <c r="P17" s="2"/>
      <c r="Q17" s="64"/>
      <c r="R17" s="64"/>
      <c r="S17" s="64"/>
      <c r="T17" s="2"/>
      <c r="U17" s="2"/>
      <c r="V17" s="2"/>
      <c r="W17" s="2"/>
    </row>
    <row r="18" spans="1:23" ht="12.75" customHeight="1" x14ac:dyDescent="0.25">
      <c r="A18" s="2"/>
      <c r="B18"/>
      <c r="C18"/>
      <c r="D18"/>
      <c r="E18"/>
      <c r="F18"/>
      <c r="G18"/>
      <c r="H18"/>
      <c r="I18"/>
      <c r="J18"/>
      <c r="K18"/>
      <c r="L18"/>
      <c r="M18" s="2"/>
      <c r="N18" s="2"/>
      <c r="O18" s="2"/>
      <c r="P18" s="2"/>
      <c r="Q18" s="64"/>
      <c r="R18" s="64"/>
      <c r="S18" s="64"/>
      <c r="T18" s="2"/>
      <c r="U18" s="2"/>
      <c r="V18" s="2"/>
      <c r="W18" s="2"/>
    </row>
    <row r="19" spans="1:23" ht="12.75" customHeight="1" x14ac:dyDescent="0.2">
      <c r="A19" s="2"/>
      <c r="B19" s="50" t="s">
        <v>32</v>
      </c>
      <c r="C19" s="49"/>
      <c r="D19" s="49"/>
      <c r="E19" s="49"/>
      <c r="F19" s="49"/>
      <c r="G19" s="49"/>
      <c r="H19" s="49"/>
      <c r="I19" s="49"/>
      <c r="J19" s="49"/>
      <c r="K19" s="49"/>
      <c r="L19" s="48"/>
      <c r="M19" s="2"/>
      <c r="N19" s="2"/>
      <c r="O19" s="2"/>
      <c r="P19" s="2"/>
      <c r="Q19" s="64"/>
      <c r="R19" s="64"/>
      <c r="S19" s="64"/>
      <c r="T19" s="2"/>
      <c r="U19" s="2"/>
      <c r="V19" s="2"/>
      <c r="W19" s="2"/>
    </row>
    <row r="20" spans="1:23" ht="12.75" customHeight="1" x14ac:dyDescent="0.25">
      <c r="A20" s="2"/>
      <c r="B20" s="38" t="s">
        <v>20</v>
      </c>
      <c r="C20" s="38" t="s">
        <v>1</v>
      </c>
      <c r="D20" s="44" t="s">
        <v>19</v>
      </c>
      <c r="E20" s="45" t="s">
        <v>18</v>
      </c>
      <c r="F20" s="47" t="s">
        <v>17</v>
      </c>
      <c r="G20" s="46" t="s">
        <v>16</v>
      </c>
      <c r="H20" s="38" t="s">
        <v>15</v>
      </c>
      <c r="I20" s="38" t="s">
        <v>14</v>
      </c>
      <c r="J20" s="38" t="s">
        <v>13</v>
      </c>
      <c r="K20" s="45" t="s">
        <v>12</v>
      </c>
      <c r="L20" s="44" t="s">
        <v>11</v>
      </c>
      <c r="M20" s="2"/>
      <c r="N20" s="2"/>
      <c r="O20" s="2"/>
      <c r="P20" s="2"/>
      <c r="Q20" s="64"/>
      <c r="R20" s="64"/>
      <c r="S20" s="64"/>
      <c r="T20" s="2"/>
      <c r="U20" s="2"/>
      <c r="V20" s="2"/>
      <c r="W20" s="2"/>
    </row>
    <row r="21" spans="1:23" ht="12.75" customHeight="1" x14ac:dyDescent="0.2">
      <c r="A21" s="2"/>
      <c r="B21" s="41"/>
      <c r="C21" s="41" t="s">
        <v>10</v>
      </c>
      <c r="D21" s="39" t="s">
        <v>9</v>
      </c>
      <c r="E21" s="40" t="s">
        <v>8</v>
      </c>
      <c r="F21" s="43" t="s">
        <v>8</v>
      </c>
      <c r="G21" s="42" t="s">
        <v>8</v>
      </c>
      <c r="H21" s="41" t="s">
        <v>7</v>
      </c>
      <c r="I21" s="41" t="s">
        <v>6</v>
      </c>
      <c r="J21" s="41" t="s">
        <v>6</v>
      </c>
      <c r="K21" s="40" t="s">
        <v>5</v>
      </c>
      <c r="L21" s="39" t="s">
        <v>4</v>
      </c>
      <c r="M21" s="2"/>
      <c r="N21" s="3"/>
      <c r="O21" s="2"/>
      <c r="P21" s="112" t="s">
        <v>107</v>
      </c>
      <c r="Q21" s="112" t="s">
        <v>109</v>
      </c>
      <c r="R21" s="112" t="s">
        <v>108</v>
      </c>
      <c r="S21" s="112" t="s">
        <v>119</v>
      </c>
      <c r="T21" s="112"/>
      <c r="U21" s="2"/>
      <c r="V21" s="2"/>
      <c r="W21" s="2"/>
    </row>
    <row r="22" spans="1:23" ht="12.75" customHeight="1" x14ac:dyDescent="0.2">
      <c r="A22" s="2"/>
      <c r="B22" s="56">
        <v>10</v>
      </c>
      <c r="C22" s="37">
        <v>30</v>
      </c>
      <c r="D22" s="36">
        <v>1</v>
      </c>
      <c r="E22" s="35">
        <v>0.3</v>
      </c>
      <c r="F22" s="34"/>
      <c r="G22" s="33"/>
      <c r="H22" s="32">
        <v>334.18</v>
      </c>
      <c r="I22" s="32">
        <f t="shared" ref="I22" si="7">H22*E22</f>
        <v>100.254</v>
      </c>
      <c r="J22" s="32">
        <f t="shared" ref="J22" si="8">I22*D22</f>
        <v>100.254</v>
      </c>
      <c r="K22" s="65" t="s">
        <v>21</v>
      </c>
      <c r="L22" s="31">
        <v>10280</v>
      </c>
      <c r="M22" s="2"/>
      <c r="N22" s="1">
        <f>L22/J22</f>
        <v>102.53954954415784</v>
      </c>
      <c r="O22" s="2"/>
      <c r="P22" s="112">
        <v>5068</v>
      </c>
      <c r="Q22" s="112">
        <v>4683</v>
      </c>
      <c r="R22" s="112">
        <f>465*0.888*1.28</f>
        <v>528.5376</v>
      </c>
      <c r="S22" s="112">
        <v>0</v>
      </c>
      <c r="T22" s="112">
        <f>SUM(P22:S22)</f>
        <v>10279.5376</v>
      </c>
      <c r="U22" s="2"/>
      <c r="V22" s="2"/>
      <c r="W22" s="2"/>
    </row>
    <row r="23" spans="1:23" ht="12.75" customHeight="1" x14ac:dyDescent="0.2">
      <c r="A23" s="2"/>
      <c r="B23" s="53">
        <v>11</v>
      </c>
      <c r="C23" s="21">
        <v>30</v>
      </c>
      <c r="D23" s="20">
        <v>1</v>
      </c>
      <c r="E23" s="19">
        <v>0.25</v>
      </c>
      <c r="F23" s="18"/>
      <c r="G23" s="17"/>
      <c r="H23" s="16">
        <v>347.2</v>
      </c>
      <c r="I23" s="16">
        <f t="shared" ref="I23" si="9">H23*E23</f>
        <v>86.8</v>
      </c>
      <c r="J23" s="16">
        <f t="shared" ref="J23" si="10">I23*D23</f>
        <v>86.8</v>
      </c>
      <c r="K23" s="54" t="s">
        <v>21</v>
      </c>
      <c r="L23" s="15">
        <v>9273</v>
      </c>
      <c r="M23" s="2"/>
      <c r="N23" s="1">
        <f>L23/J23</f>
        <v>106.83179723502305</v>
      </c>
      <c r="O23" s="2"/>
      <c r="P23" s="113">
        <v>4486.6000000000004</v>
      </c>
      <c r="Q23" s="114">
        <v>4297</v>
      </c>
      <c r="R23" s="114">
        <f>485*0.617*1.2</f>
        <v>359.09399999999999</v>
      </c>
      <c r="S23" s="114">
        <v>130</v>
      </c>
      <c r="T23" s="113">
        <f>SUM(P23:S23)</f>
        <v>9272.6939999999995</v>
      </c>
      <c r="U23" s="2"/>
      <c r="V23" s="2"/>
      <c r="W23" s="2"/>
    </row>
    <row r="24" spans="1:23" ht="12.75" customHeight="1" x14ac:dyDescent="0.2">
      <c r="A24" s="2"/>
      <c r="D24" s="3"/>
      <c r="E24" s="3"/>
      <c r="F24" s="3"/>
      <c r="G24" s="3"/>
      <c r="H24" s="3"/>
      <c r="I24" s="14" t="s">
        <v>3</v>
      </c>
      <c r="J24" s="13">
        <f>SUM(J22:J23)</f>
        <v>187.054</v>
      </c>
      <c r="K24" s="3"/>
      <c r="L24" s="12">
        <f>SUM(L22:L23)</f>
        <v>19553</v>
      </c>
      <c r="M24" s="2"/>
      <c r="N24" s="1">
        <f>L24/J24</f>
        <v>104.53131181370085</v>
      </c>
      <c r="O24" s="2"/>
      <c r="P24" s="2"/>
      <c r="Q24" s="64"/>
      <c r="R24" s="64"/>
      <c r="S24" s="64"/>
      <c r="T24" s="3"/>
      <c r="U24" s="2"/>
      <c r="V24" s="2"/>
      <c r="W24" s="2"/>
    </row>
    <row r="25" spans="1:23" ht="12.75" customHeight="1" x14ac:dyDescent="0.2">
      <c r="A25" s="2"/>
      <c r="D25" s="3"/>
      <c r="E25" s="3"/>
      <c r="F25" s="3"/>
      <c r="G25" s="3"/>
      <c r="H25" s="3"/>
      <c r="I25" s="14"/>
      <c r="J25" s="52"/>
      <c r="K25" s="3"/>
      <c r="L25" s="51"/>
      <c r="M25" s="2"/>
      <c r="N25" s="2"/>
      <c r="O25" s="2"/>
      <c r="P25" s="2"/>
      <c r="Q25" s="64"/>
      <c r="R25" s="64"/>
      <c r="S25" s="64"/>
      <c r="T25" s="2"/>
      <c r="U25" s="2"/>
      <c r="V25" s="2"/>
      <c r="W25" s="2"/>
    </row>
    <row r="26" spans="1:23" ht="12.75" customHeight="1" x14ac:dyDescent="0.2">
      <c r="A26" s="2"/>
      <c r="D26" s="3"/>
      <c r="E26" s="3"/>
      <c r="F26" s="3"/>
      <c r="G26" s="3"/>
      <c r="H26" s="3"/>
      <c r="I26" s="14"/>
      <c r="J26" s="52"/>
      <c r="K26" s="3"/>
      <c r="L26" s="51"/>
      <c r="M26" s="2"/>
      <c r="N26" s="2"/>
      <c r="O26" s="2"/>
      <c r="P26" s="2"/>
      <c r="Q26" s="64"/>
      <c r="R26" s="64"/>
      <c r="S26" s="64"/>
      <c r="T26" s="2"/>
      <c r="U26" s="2"/>
      <c r="V26" s="2"/>
      <c r="W26" s="2"/>
    </row>
    <row r="27" spans="1:23" ht="12.75" customHeight="1" x14ac:dyDescent="0.2">
      <c r="A27" s="2"/>
      <c r="B27" s="50" t="s">
        <v>35</v>
      </c>
      <c r="C27" s="49"/>
      <c r="D27" s="49"/>
      <c r="E27" s="49"/>
      <c r="F27" s="49"/>
      <c r="G27" s="49"/>
      <c r="H27" s="49"/>
      <c r="I27" s="49"/>
      <c r="J27" s="49"/>
      <c r="K27" s="49"/>
      <c r="L27" s="48"/>
      <c r="M27" s="2"/>
      <c r="N27" s="2"/>
      <c r="O27" s="2"/>
      <c r="P27" s="2"/>
      <c r="Q27" s="64"/>
      <c r="R27" s="64"/>
      <c r="S27" s="64"/>
      <c r="T27" s="2"/>
      <c r="U27" s="2"/>
      <c r="V27" s="2"/>
      <c r="W27" s="2"/>
    </row>
    <row r="28" spans="1:23" ht="12.75" customHeight="1" x14ac:dyDescent="0.25">
      <c r="A28" s="2"/>
      <c r="B28" s="38" t="s">
        <v>20</v>
      </c>
      <c r="C28" s="38" t="s">
        <v>1</v>
      </c>
      <c r="D28" s="44" t="s">
        <v>19</v>
      </c>
      <c r="E28" s="45" t="s">
        <v>18</v>
      </c>
      <c r="F28" s="47" t="s">
        <v>17</v>
      </c>
      <c r="G28" s="46" t="s">
        <v>16</v>
      </c>
      <c r="H28" s="38" t="s">
        <v>15</v>
      </c>
      <c r="I28" s="38" t="s">
        <v>14</v>
      </c>
      <c r="J28" s="38" t="s">
        <v>13</v>
      </c>
      <c r="K28" s="45" t="s">
        <v>12</v>
      </c>
      <c r="L28" s="44" t="s">
        <v>11</v>
      </c>
      <c r="M28" s="2"/>
      <c r="N28" s="2"/>
      <c r="O28" s="2"/>
      <c r="P28" s="2"/>
      <c r="Q28" s="64"/>
      <c r="R28" s="64"/>
      <c r="S28" s="64"/>
      <c r="T28" s="2"/>
      <c r="U28" s="2"/>
      <c r="V28" s="2"/>
      <c r="W28" s="2"/>
    </row>
    <row r="29" spans="1:23" ht="12.75" customHeight="1" x14ac:dyDescent="0.2">
      <c r="A29" s="2"/>
      <c r="B29" s="41"/>
      <c r="C29" s="41" t="s">
        <v>10</v>
      </c>
      <c r="D29" s="39" t="s">
        <v>9</v>
      </c>
      <c r="E29" s="40" t="s">
        <v>8</v>
      </c>
      <c r="F29" s="43" t="s">
        <v>8</v>
      </c>
      <c r="G29" s="42" t="s">
        <v>8</v>
      </c>
      <c r="H29" s="41" t="s">
        <v>7</v>
      </c>
      <c r="I29" s="41" t="s">
        <v>6</v>
      </c>
      <c r="J29" s="41" t="s">
        <v>6</v>
      </c>
      <c r="K29" s="40" t="s">
        <v>5</v>
      </c>
      <c r="L29" s="39" t="s">
        <v>4</v>
      </c>
      <c r="M29" s="2"/>
      <c r="N29" s="3"/>
      <c r="O29" s="2"/>
      <c r="P29" s="112" t="s">
        <v>107</v>
      </c>
      <c r="Q29" s="112" t="s">
        <v>109</v>
      </c>
      <c r="R29" s="112" t="s">
        <v>108</v>
      </c>
      <c r="S29" s="112" t="s">
        <v>119</v>
      </c>
      <c r="T29" s="112"/>
      <c r="U29" s="112"/>
      <c r="V29" s="112"/>
      <c r="W29" s="2"/>
    </row>
    <row r="30" spans="1:23" ht="12.75" customHeight="1" x14ac:dyDescent="0.2">
      <c r="A30" s="2"/>
      <c r="B30" s="56">
        <v>100</v>
      </c>
      <c r="C30" s="37">
        <v>30</v>
      </c>
      <c r="D30" s="36">
        <v>1</v>
      </c>
      <c r="E30" s="35">
        <v>0.3</v>
      </c>
      <c r="F30" s="34"/>
      <c r="G30" s="33"/>
      <c r="H30" s="32">
        <v>334.18</v>
      </c>
      <c r="I30" s="32">
        <f t="shared" ref="I30:I31" si="11">H30*E30</f>
        <v>100.254</v>
      </c>
      <c r="J30" s="32">
        <f t="shared" ref="J30:J31" si="12">I30*D30</f>
        <v>100.254</v>
      </c>
      <c r="K30" s="65" t="s">
        <v>21</v>
      </c>
      <c r="L30" s="31">
        <v>9741</v>
      </c>
      <c r="M30" s="2"/>
      <c r="N30" s="1">
        <f>L30/J30</f>
        <v>97.163205458136332</v>
      </c>
      <c r="O30" s="2"/>
      <c r="P30" s="112">
        <v>4650.3999999999996</v>
      </c>
      <c r="Q30" s="112">
        <v>4500</v>
      </c>
      <c r="R30" s="112">
        <f>1080/2</f>
        <v>540</v>
      </c>
      <c r="S30" s="112">
        <v>51</v>
      </c>
      <c r="T30" s="113">
        <f>SUM(P30:S30)</f>
        <v>9741.4</v>
      </c>
      <c r="U30" s="112"/>
      <c r="V30" s="112"/>
      <c r="W30" s="2"/>
    </row>
    <row r="31" spans="1:23" ht="12.75" customHeight="1" x14ac:dyDescent="0.2">
      <c r="A31" s="2"/>
      <c r="B31" s="53">
        <v>101</v>
      </c>
      <c r="C31" s="21">
        <v>30</v>
      </c>
      <c r="D31" s="20">
        <v>1</v>
      </c>
      <c r="E31" s="19">
        <v>0.3</v>
      </c>
      <c r="F31" s="18"/>
      <c r="G31" s="17"/>
      <c r="H31" s="16">
        <v>347.2</v>
      </c>
      <c r="I31" s="16">
        <f t="shared" si="11"/>
        <v>104.16</v>
      </c>
      <c r="J31" s="16">
        <f t="shared" si="12"/>
        <v>104.16</v>
      </c>
      <c r="K31" s="54" t="s">
        <v>21</v>
      </c>
      <c r="L31" s="15">
        <v>10626</v>
      </c>
      <c r="M31" s="2"/>
      <c r="N31" s="1">
        <f>L31/J31</f>
        <v>102.01612903225806</v>
      </c>
      <c r="O31" s="2"/>
      <c r="P31" s="113">
        <v>5164.5</v>
      </c>
      <c r="Q31" s="114">
        <v>4819</v>
      </c>
      <c r="R31" s="114">
        <f>1080/2</f>
        <v>540</v>
      </c>
      <c r="S31" s="114">
        <v>102</v>
      </c>
      <c r="T31" s="113">
        <f>SUM(P31:S31)</f>
        <v>10625.5</v>
      </c>
      <c r="U31" s="113"/>
      <c r="V31" s="113"/>
      <c r="W31" s="2"/>
    </row>
    <row r="32" spans="1:23" ht="12.75" customHeight="1" x14ac:dyDescent="0.2">
      <c r="A32" s="2"/>
      <c r="D32" s="3"/>
      <c r="E32" s="3"/>
      <c r="F32" s="3"/>
      <c r="G32" s="3"/>
      <c r="H32" s="3"/>
      <c r="I32" s="14" t="s">
        <v>3</v>
      </c>
      <c r="J32" s="13">
        <f>SUM(J30:J31)</f>
        <v>204.41399999999999</v>
      </c>
      <c r="K32" s="3"/>
      <c r="L32" s="12">
        <f>SUM(L30:L31)</f>
        <v>20367</v>
      </c>
      <c r="M32" s="2"/>
      <c r="N32" s="1">
        <f>L32/J32</f>
        <v>99.636032757051865</v>
      </c>
      <c r="O32" s="2"/>
      <c r="P32" s="2"/>
      <c r="Q32" s="64"/>
      <c r="R32" s="64"/>
      <c r="S32" s="64"/>
      <c r="T32" s="2"/>
      <c r="U32" s="2"/>
      <c r="V32" s="2"/>
      <c r="W32" s="2"/>
    </row>
    <row r="33" spans="1:23" ht="12.75" customHeight="1" x14ac:dyDescent="0.2">
      <c r="A33" s="2"/>
      <c r="D33" s="3"/>
      <c r="E33" s="3"/>
      <c r="F33" s="3"/>
      <c r="G33" s="3"/>
      <c r="H33" s="3"/>
      <c r="I33" s="14"/>
      <c r="J33" s="52"/>
      <c r="K33" s="3"/>
      <c r="L33" s="51"/>
      <c r="M33" s="2"/>
      <c r="O33" s="2"/>
      <c r="P33" s="2"/>
      <c r="Q33" s="64"/>
      <c r="R33" s="64"/>
      <c r="S33" s="64"/>
      <c r="T33" s="2"/>
      <c r="U33" s="2"/>
      <c r="V33" s="2"/>
      <c r="W33" s="2"/>
    </row>
    <row r="34" spans="1:23" ht="12.75" customHeight="1" x14ac:dyDescent="0.2">
      <c r="A34" s="2"/>
      <c r="D34" s="3"/>
      <c r="E34" s="3"/>
      <c r="F34" s="3"/>
      <c r="G34" s="3"/>
      <c r="H34" s="3"/>
      <c r="I34" s="14"/>
      <c r="J34" s="52"/>
      <c r="K34" s="3"/>
      <c r="L34" s="51"/>
      <c r="M34" s="2"/>
      <c r="O34" s="2"/>
      <c r="P34" s="2"/>
      <c r="Q34" s="64"/>
      <c r="R34" s="64"/>
      <c r="S34" s="64"/>
      <c r="T34" s="2"/>
      <c r="U34" s="2"/>
      <c r="V34" s="2"/>
      <c r="W34" s="2"/>
    </row>
    <row r="35" spans="1:23" ht="12.75" customHeight="1" x14ac:dyDescent="0.2">
      <c r="A35" s="2"/>
      <c r="B35" s="50" t="s">
        <v>33</v>
      </c>
      <c r="C35" s="49"/>
      <c r="D35" s="49"/>
      <c r="E35" s="49"/>
      <c r="F35" s="49"/>
      <c r="G35" s="49"/>
      <c r="H35" s="49"/>
      <c r="I35" s="49"/>
      <c r="J35" s="49"/>
      <c r="K35" s="49"/>
      <c r="L35" s="48"/>
      <c r="M35" s="2"/>
      <c r="N35" s="2"/>
      <c r="O35" s="2"/>
      <c r="P35" s="2"/>
      <c r="Q35" s="64"/>
      <c r="R35" s="64"/>
      <c r="S35" s="64"/>
      <c r="T35" s="2"/>
      <c r="U35" s="2"/>
      <c r="V35" s="2"/>
      <c r="W35" s="2"/>
    </row>
    <row r="36" spans="1:23" ht="12.75" customHeight="1" x14ac:dyDescent="0.25">
      <c r="A36" s="2"/>
      <c r="B36" s="38" t="s">
        <v>20</v>
      </c>
      <c r="C36" s="38" t="s">
        <v>1</v>
      </c>
      <c r="D36" s="44" t="s">
        <v>19</v>
      </c>
      <c r="E36" s="45" t="s">
        <v>18</v>
      </c>
      <c r="F36" s="47" t="s">
        <v>17</v>
      </c>
      <c r="G36" s="46" t="s">
        <v>16</v>
      </c>
      <c r="H36" s="38" t="s">
        <v>15</v>
      </c>
      <c r="I36" s="38" t="s">
        <v>14</v>
      </c>
      <c r="J36" s="38" t="s">
        <v>13</v>
      </c>
      <c r="K36" s="45" t="s">
        <v>12</v>
      </c>
      <c r="L36" s="44" t="s">
        <v>11</v>
      </c>
      <c r="M36" s="2"/>
      <c r="N36" s="2"/>
      <c r="O36" s="2"/>
      <c r="P36" s="2"/>
      <c r="Q36" s="64"/>
      <c r="R36" s="64"/>
      <c r="S36" s="64"/>
      <c r="T36" s="2"/>
      <c r="U36" s="2"/>
      <c r="V36" s="2"/>
      <c r="W36" s="2"/>
    </row>
    <row r="37" spans="1:23" ht="12.75" customHeight="1" x14ac:dyDescent="0.2">
      <c r="A37" s="2"/>
      <c r="B37" s="41"/>
      <c r="C37" s="41" t="s">
        <v>10</v>
      </c>
      <c r="D37" s="39" t="s">
        <v>9</v>
      </c>
      <c r="E37" s="40" t="s">
        <v>8</v>
      </c>
      <c r="F37" s="43" t="s">
        <v>8</v>
      </c>
      <c r="G37" s="42" t="s">
        <v>8</v>
      </c>
      <c r="H37" s="41" t="s">
        <v>7</v>
      </c>
      <c r="I37" s="41" t="s">
        <v>6</v>
      </c>
      <c r="J37" s="41" t="s">
        <v>6</v>
      </c>
      <c r="K37" s="40" t="s">
        <v>5</v>
      </c>
      <c r="L37" s="39" t="s">
        <v>4</v>
      </c>
      <c r="M37" s="2"/>
      <c r="N37" s="3"/>
      <c r="O37" s="2"/>
      <c r="P37" s="2"/>
      <c r="Q37" s="64"/>
      <c r="R37" s="64"/>
      <c r="S37" s="64"/>
      <c r="T37" s="2"/>
      <c r="U37" s="2"/>
      <c r="V37" s="2"/>
      <c r="W37" s="2"/>
    </row>
    <row r="38" spans="1:23" ht="12.75" customHeight="1" x14ac:dyDescent="0.2">
      <c r="A38" s="2"/>
      <c r="B38" s="38" t="s">
        <v>27</v>
      </c>
      <c r="C38" s="37">
        <v>30</v>
      </c>
      <c r="D38" s="36">
        <v>1</v>
      </c>
      <c r="E38" s="35">
        <v>0.3</v>
      </c>
      <c r="F38" s="26"/>
      <c r="G38" s="25"/>
      <c r="H38" s="24">
        <v>241.45</v>
      </c>
      <c r="I38" s="24">
        <f t="shared" ref="I38:I41" si="13">H38*E38</f>
        <v>72.434999999999988</v>
      </c>
      <c r="J38" s="24">
        <f t="shared" ref="J38:J41" si="14">I38*D38</f>
        <v>72.434999999999988</v>
      </c>
      <c r="K38" s="65" t="s">
        <v>21</v>
      </c>
      <c r="L38" s="31">
        <v>6430</v>
      </c>
      <c r="M38" s="2"/>
      <c r="N38" s="1">
        <f>L38/J38</f>
        <v>88.769241388831375</v>
      </c>
      <c r="P38" s="2"/>
      <c r="Q38" s="64"/>
      <c r="R38" s="64"/>
      <c r="S38" s="64"/>
      <c r="T38" s="2"/>
      <c r="U38" s="2"/>
      <c r="V38" s="2"/>
      <c r="W38" s="2"/>
    </row>
    <row r="39" spans="1:23" ht="12.75" customHeight="1" x14ac:dyDescent="0.2">
      <c r="A39" s="2"/>
      <c r="B39" s="30" t="s">
        <v>26</v>
      </c>
      <c r="C39" s="29">
        <v>30</v>
      </c>
      <c r="D39" s="28">
        <v>1</v>
      </c>
      <c r="E39" s="27">
        <v>0.4</v>
      </c>
      <c r="F39" s="26"/>
      <c r="G39" s="25"/>
      <c r="H39" s="24">
        <v>323.82</v>
      </c>
      <c r="I39" s="24">
        <f t="shared" si="13"/>
        <v>129.52799999999999</v>
      </c>
      <c r="J39" s="24">
        <f t="shared" si="14"/>
        <v>129.52799999999999</v>
      </c>
      <c r="K39" s="55" t="s">
        <v>21</v>
      </c>
      <c r="L39" s="23">
        <v>12215</v>
      </c>
      <c r="M39" s="2"/>
      <c r="N39" s="1">
        <f>L39/J39</f>
        <v>94.303934284479041</v>
      </c>
      <c r="P39" s="2"/>
      <c r="Q39" s="64"/>
      <c r="R39" s="64"/>
      <c r="S39" s="64"/>
      <c r="T39" s="2"/>
      <c r="U39" s="2"/>
      <c r="V39" s="2"/>
      <c r="W39" s="2"/>
    </row>
    <row r="40" spans="1:23" ht="12.75" customHeight="1" x14ac:dyDescent="0.2">
      <c r="A40" s="2"/>
      <c r="B40" s="30" t="s">
        <v>25</v>
      </c>
      <c r="C40" s="29">
        <v>30</v>
      </c>
      <c r="D40" s="28">
        <v>1</v>
      </c>
      <c r="E40" s="27">
        <v>0.4</v>
      </c>
      <c r="F40" s="26"/>
      <c r="G40" s="25"/>
      <c r="H40" s="24">
        <v>48.72</v>
      </c>
      <c r="I40" s="24">
        <f t="shared" si="13"/>
        <v>19.488</v>
      </c>
      <c r="J40" s="24">
        <f t="shared" si="14"/>
        <v>19.488</v>
      </c>
      <c r="K40" s="55" t="s">
        <v>21</v>
      </c>
      <c r="L40" s="23">
        <v>1568</v>
      </c>
      <c r="M40" s="2"/>
      <c r="N40" s="1">
        <f>L40/J40</f>
        <v>80.459770114942529</v>
      </c>
      <c r="P40" s="2"/>
      <c r="Q40" s="64"/>
      <c r="R40" s="64"/>
      <c r="S40" s="64"/>
      <c r="T40" s="2"/>
      <c r="U40" s="2"/>
      <c r="V40" s="2"/>
      <c r="W40" s="2"/>
    </row>
    <row r="41" spans="1:23" ht="12.75" customHeight="1" x14ac:dyDescent="0.2">
      <c r="A41" s="2"/>
      <c r="B41" s="30" t="s">
        <v>24</v>
      </c>
      <c r="C41" s="29">
        <v>30</v>
      </c>
      <c r="D41" s="28">
        <v>1</v>
      </c>
      <c r="E41" s="27">
        <v>0.3</v>
      </c>
      <c r="F41" s="26"/>
      <c r="G41" s="25"/>
      <c r="H41" s="24">
        <v>40.92</v>
      </c>
      <c r="I41" s="24">
        <f t="shared" si="13"/>
        <v>12.276</v>
      </c>
      <c r="J41" s="24">
        <f t="shared" si="14"/>
        <v>12.276</v>
      </c>
      <c r="K41" s="55" t="s">
        <v>21</v>
      </c>
      <c r="L41" s="23">
        <v>1014</v>
      </c>
      <c r="M41" s="2"/>
      <c r="N41" s="1">
        <f>L41/J41</f>
        <v>82.600195503421318</v>
      </c>
      <c r="P41" s="2"/>
      <c r="Q41" s="64"/>
      <c r="R41" s="64"/>
      <c r="S41" s="64"/>
      <c r="T41" s="2"/>
      <c r="U41" s="2"/>
      <c r="V41" s="2"/>
      <c r="W41" s="2"/>
    </row>
    <row r="42" spans="1:23" ht="12.75" customHeight="1" x14ac:dyDescent="0.2">
      <c r="A42" s="2"/>
      <c r="B42" s="30" t="s">
        <v>23</v>
      </c>
      <c r="C42" s="29">
        <v>30</v>
      </c>
      <c r="D42" s="28">
        <v>1</v>
      </c>
      <c r="E42" s="27">
        <v>0.3</v>
      </c>
      <c r="F42" s="26"/>
      <c r="G42" s="25"/>
      <c r="H42" s="24">
        <v>47.51</v>
      </c>
      <c r="I42" s="24">
        <f t="shared" ref="I42:I43" si="15">H42*E42</f>
        <v>14.252999999999998</v>
      </c>
      <c r="J42" s="24">
        <f t="shared" ref="J42:J43" si="16">I42*D42</f>
        <v>14.252999999999998</v>
      </c>
      <c r="K42" s="55" t="s">
        <v>21</v>
      </c>
      <c r="L42" s="23">
        <v>1646</v>
      </c>
      <c r="M42" s="2"/>
      <c r="N42" s="1">
        <f t="shared" ref="N42:N43" si="17">L42/J42</f>
        <v>115.48445941205361</v>
      </c>
      <c r="P42" s="2"/>
      <c r="Q42" s="64"/>
      <c r="R42" s="64"/>
      <c r="S42" s="64"/>
      <c r="T42" s="2"/>
      <c r="U42" s="2"/>
      <c r="V42" s="2"/>
      <c r="W42" s="2"/>
    </row>
    <row r="43" spans="1:23" ht="12.75" customHeight="1" x14ac:dyDescent="0.2">
      <c r="A43" s="2"/>
      <c r="B43" s="22" t="s">
        <v>22</v>
      </c>
      <c r="C43" s="21">
        <v>30</v>
      </c>
      <c r="D43" s="20">
        <v>1</v>
      </c>
      <c r="E43" s="19">
        <v>0.4</v>
      </c>
      <c r="F43" s="18"/>
      <c r="G43" s="17"/>
      <c r="H43" s="16">
        <v>61.83</v>
      </c>
      <c r="I43" s="16">
        <f t="shared" si="15"/>
        <v>24.731999999999999</v>
      </c>
      <c r="J43" s="16">
        <f t="shared" si="16"/>
        <v>24.731999999999999</v>
      </c>
      <c r="K43" s="54" t="s">
        <v>21</v>
      </c>
      <c r="L43" s="15">
        <v>3409</v>
      </c>
      <c r="M43" s="2"/>
      <c r="N43" s="1">
        <f t="shared" si="17"/>
        <v>137.83761927866732</v>
      </c>
      <c r="P43" s="2"/>
      <c r="Q43" s="64"/>
      <c r="R43" s="64"/>
      <c r="S43" s="64"/>
      <c r="T43" s="2"/>
      <c r="U43" s="2"/>
      <c r="V43" s="2"/>
      <c r="W43" s="2"/>
    </row>
    <row r="44" spans="1:23" ht="12.75" customHeight="1" x14ac:dyDescent="0.2">
      <c r="A44" s="2"/>
      <c r="D44" s="3"/>
      <c r="E44" s="3"/>
      <c r="F44" s="3"/>
      <c r="G44" s="3"/>
      <c r="H44" s="3"/>
      <c r="I44" s="14" t="s">
        <v>3</v>
      </c>
      <c r="J44" s="13">
        <f>SUM(J38:J43)</f>
        <v>272.71199999999999</v>
      </c>
      <c r="K44" s="3"/>
      <c r="L44" s="12">
        <f>SUM(L38:L43)</f>
        <v>26282</v>
      </c>
      <c r="M44" s="2"/>
      <c r="N44" s="1">
        <f>L44/J44</f>
        <v>96.372730206224887</v>
      </c>
      <c r="P44" s="2"/>
      <c r="Q44" s="64"/>
      <c r="R44" s="64"/>
      <c r="S44" s="64"/>
      <c r="T44" s="2"/>
      <c r="U44" s="2"/>
      <c r="V44" s="2"/>
      <c r="W44" s="2"/>
    </row>
    <row r="45" spans="1:23" ht="12.75" customHeight="1" x14ac:dyDescent="0.2">
      <c r="A45" s="2"/>
      <c r="D45" s="3"/>
      <c r="E45" s="3"/>
      <c r="F45" s="3"/>
      <c r="G45" s="3"/>
      <c r="H45" s="3"/>
      <c r="I45" s="14"/>
      <c r="J45" s="52"/>
      <c r="K45" s="3"/>
      <c r="L45" s="51"/>
      <c r="M45" s="2"/>
      <c r="O45" s="2"/>
      <c r="P45" s="2"/>
      <c r="Q45" s="64"/>
      <c r="R45" s="64"/>
      <c r="S45" s="64"/>
      <c r="T45" s="2"/>
      <c r="U45" s="2"/>
      <c r="V45" s="2"/>
      <c r="W45" s="2"/>
    </row>
    <row r="46" spans="1:23" ht="12.75" customHeight="1" x14ac:dyDescent="0.2">
      <c r="A46" s="2"/>
      <c r="D46" s="3"/>
      <c r="E46" s="3"/>
      <c r="F46" s="3"/>
      <c r="G46" s="3"/>
      <c r="H46" s="3"/>
      <c r="I46" s="14"/>
      <c r="J46" s="52"/>
      <c r="K46" s="3"/>
      <c r="L46" s="51"/>
      <c r="M46" s="2"/>
      <c r="O46" s="2"/>
      <c r="P46" s="2"/>
      <c r="Q46" s="64"/>
      <c r="R46" s="64"/>
      <c r="S46" s="64"/>
      <c r="T46" s="2"/>
      <c r="U46" s="2"/>
      <c r="V46" s="2"/>
      <c r="W46" s="2"/>
    </row>
    <row r="47" spans="1:23" ht="12.75" customHeight="1" x14ac:dyDescent="0.2">
      <c r="A47" s="117"/>
      <c r="B47" s="50" t="s">
        <v>34</v>
      </c>
      <c r="C47" s="49"/>
      <c r="D47" s="49"/>
      <c r="E47" s="49"/>
      <c r="F47" s="49"/>
      <c r="G47" s="49"/>
      <c r="H47" s="49"/>
      <c r="I47" s="49"/>
      <c r="J47" s="49"/>
      <c r="K47" s="49"/>
      <c r="L47" s="48"/>
      <c r="M47" s="2"/>
      <c r="N47" s="2"/>
      <c r="O47" s="2"/>
      <c r="P47" s="2"/>
      <c r="Q47" s="64"/>
      <c r="R47" s="64"/>
      <c r="S47" s="64"/>
      <c r="T47" s="2"/>
      <c r="U47" s="2"/>
      <c r="V47" s="2"/>
      <c r="W47" s="2"/>
    </row>
    <row r="48" spans="1:23" ht="12.75" customHeight="1" x14ac:dyDescent="0.25">
      <c r="A48" s="117"/>
      <c r="B48" s="38" t="s">
        <v>20</v>
      </c>
      <c r="C48" s="38" t="s">
        <v>1</v>
      </c>
      <c r="D48" s="44" t="s">
        <v>19</v>
      </c>
      <c r="E48" s="45" t="s">
        <v>18</v>
      </c>
      <c r="F48" s="47" t="s">
        <v>17</v>
      </c>
      <c r="G48" s="46" t="s">
        <v>16</v>
      </c>
      <c r="H48" s="38" t="s">
        <v>15</v>
      </c>
      <c r="I48" s="38" t="s">
        <v>14</v>
      </c>
      <c r="J48" s="38" t="s">
        <v>13</v>
      </c>
      <c r="K48" s="45" t="s">
        <v>12</v>
      </c>
      <c r="L48" s="44" t="s">
        <v>11</v>
      </c>
      <c r="M48" s="2"/>
      <c r="N48" s="2"/>
      <c r="O48" s="2"/>
      <c r="P48" s="2"/>
      <c r="Q48" s="64"/>
      <c r="R48" s="64"/>
      <c r="S48" s="64"/>
      <c r="T48" s="2"/>
      <c r="U48" s="2"/>
      <c r="V48" s="2"/>
      <c r="W48" s="2"/>
    </row>
    <row r="49" spans="1:23" ht="12.75" customHeight="1" x14ac:dyDescent="0.2">
      <c r="A49" s="117"/>
      <c r="B49" s="41"/>
      <c r="C49" s="41" t="s">
        <v>10</v>
      </c>
      <c r="D49" s="39" t="s">
        <v>9</v>
      </c>
      <c r="E49" s="40" t="s">
        <v>8</v>
      </c>
      <c r="F49" s="43" t="s">
        <v>8</v>
      </c>
      <c r="G49" s="42" t="s">
        <v>8</v>
      </c>
      <c r="H49" s="41" t="s">
        <v>7</v>
      </c>
      <c r="I49" s="41" t="s">
        <v>6</v>
      </c>
      <c r="J49" s="41" t="s">
        <v>6</v>
      </c>
      <c r="K49" s="40" t="s">
        <v>5</v>
      </c>
      <c r="L49" s="39" t="s">
        <v>4</v>
      </c>
      <c r="M49" s="2"/>
      <c r="N49" s="3"/>
      <c r="O49" s="2"/>
      <c r="P49" s="2"/>
      <c r="Q49" s="64"/>
      <c r="R49" s="64"/>
      <c r="S49" s="64"/>
      <c r="T49" s="2"/>
      <c r="U49" s="2"/>
      <c r="V49" s="2"/>
      <c r="W49" s="2"/>
    </row>
    <row r="50" spans="1:23" ht="12.75" customHeight="1" x14ac:dyDescent="0.2">
      <c r="A50" s="117"/>
      <c r="B50" s="38" t="s">
        <v>29</v>
      </c>
      <c r="C50" s="37">
        <v>30</v>
      </c>
      <c r="D50" s="36">
        <v>2</v>
      </c>
      <c r="E50" s="35">
        <v>3.7</v>
      </c>
      <c r="F50" s="26">
        <v>0.4</v>
      </c>
      <c r="G50" s="25">
        <v>0.4</v>
      </c>
      <c r="H50" s="24">
        <f>G50*F50</f>
        <v>0.16000000000000003</v>
      </c>
      <c r="I50" s="24">
        <f>H50*E50</f>
        <v>0.59200000000000019</v>
      </c>
      <c r="J50" s="24">
        <f t="shared" ref="J50:J51" si="18">I50*D50</f>
        <v>1.1840000000000004</v>
      </c>
      <c r="K50" s="65" t="s">
        <v>21</v>
      </c>
      <c r="L50" s="31">
        <v>356.17</v>
      </c>
      <c r="M50" s="2"/>
      <c r="N50" s="1">
        <f t="shared" ref="N50:N51" si="19">L50/J50</f>
        <v>300.81925675675666</v>
      </c>
      <c r="O50" s="2"/>
      <c r="P50" s="2"/>
      <c r="Q50" s="64"/>
      <c r="R50" s="64"/>
      <c r="S50" s="64"/>
      <c r="T50" s="2"/>
      <c r="U50" s="2"/>
      <c r="V50" s="2"/>
      <c r="W50" s="2"/>
    </row>
    <row r="51" spans="1:23" ht="12.75" customHeight="1" x14ac:dyDescent="0.2">
      <c r="A51" s="117"/>
      <c r="B51" s="22" t="s">
        <v>28</v>
      </c>
      <c r="C51" s="21">
        <v>30</v>
      </c>
      <c r="D51" s="20">
        <v>4</v>
      </c>
      <c r="E51" s="19">
        <v>4.8499999999999996</v>
      </c>
      <c r="F51" s="18">
        <v>0.4</v>
      </c>
      <c r="G51" s="17">
        <v>0.4</v>
      </c>
      <c r="H51" s="16">
        <f t="shared" ref="H51" si="20">G51*F51</f>
        <v>0.16000000000000003</v>
      </c>
      <c r="I51" s="16">
        <f t="shared" ref="I51" si="21">H51*E51</f>
        <v>0.77600000000000013</v>
      </c>
      <c r="J51" s="16">
        <f t="shared" si="18"/>
        <v>3.1040000000000005</v>
      </c>
      <c r="K51" s="54" t="s">
        <v>21</v>
      </c>
      <c r="L51" s="15">
        <v>811.74</v>
      </c>
      <c r="M51" s="2"/>
      <c r="N51" s="1">
        <f t="shared" si="19"/>
        <v>261.51417525773189</v>
      </c>
      <c r="O51" s="2"/>
      <c r="P51" s="2"/>
      <c r="Q51" s="64"/>
      <c r="R51" s="64"/>
      <c r="S51" s="64"/>
      <c r="T51" s="2"/>
      <c r="U51" s="2"/>
      <c r="V51" s="2"/>
      <c r="W51" s="2"/>
    </row>
    <row r="52" spans="1:23" ht="12.75" customHeight="1" x14ac:dyDescent="0.2">
      <c r="A52" s="117"/>
      <c r="D52" s="3"/>
      <c r="E52" s="3"/>
      <c r="F52" s="3"/>
      <c r="G52" s="3"/>
      <c r="H52" s="3"/>
      <c r="I52" s="14" t="s">
        <v>3</v>
      </c>
      <c r="J52" s="13">
        <f>SUM(J50:J51)</f>
        <v>4.2880000000000011</v>
      </c>
      <c r="K52" s="3"/>
      <c r="L52" s="12">
        <f>SUM(L50:L51)</f>
        <v>1167.9100000000001</v>
      </c>
      <c r="M52" s="2"/>
      <c r="N52" s="1">
        <f>L52/J52</f>
        <v>272.36707089552232</v>
      </c>
      <c r="O52" s="2"/>
      <c r="P52" s="2"/>
      <c r="Q52" s="64"/>
      <c r="R52" s="64"/>
      <c r="S52" s="64"/>
      <c r="T52" s="2"/>
      <c r="U52" s="2"/>
      <c r="V52" s="2"/>
      <c r="W52" s="2"/>
    </row>
    <row r="53" spans="1:23" ht="12.75" customHeight="1" x14ac:dyDescent="0.2">
      <c r="A53" s="117"/>
      <c r="D53" s="3"/>
      <c r="E53" s="3"/>
      <c r="F53" s="3"/>
      <c r="G53" s="3"/>
      <c r="H53" s="3"/>
      <c r="I53" s="14"/>
      <c r="J53" s="52"/>
      <c r="K53" s="3"/>
      <c r="L53" s="51"/>
      <c r="M53" s="2"/>
      <c r="O53" s="2"/>
      <c r="P53" s="2"/>
      <c r="Q53" s="64"/>
      <c r="R53" s="64"/>
      <c r="S53" s="64"/>
      <c r="T53" s="2"/>
      <c r="U53" s="2"/>
      <c r="V53" s="2"/>
      <c r="W53" s="2"/>
    </row>
    <row r="54" spans="1:23" ht="12.75" customHeight="1" x14ac:dyDescent="0.2">
      <c r="A54" s="117"/>
      <c r="D54" s="3"/>
      <c r="E54" s="3"/>
      <c r="F54" s="3"/>
      <c r="G54" s="3"/>
      <c r="H54" s="3"/>
      <c r="I54" s="14"/>
      <c r="J54" s="52"/>
      <c r="K54" s="3"/>
      <c r="L54" s="51"/>
      <c r="M54" s="2"/>
      <c r="O54" s="2"/>
      <c r="P54" s="2"/>
      <c r="Q54" s="64"/>
      <c r="R54" s="64"/>
      <c r="S54" s="64"/>
      <c r="T54" s="2"/>
      <c r="U54" s="2"/>
      <c r="V54" s="2"/>
      <c r="W54" s="2"/>
    </row>
    <row r="55" spans="1:23" ht="12.75" customHeight="1" x14ac:dyDescent="0.2">
      <c r="A55" s="115"/>
      <c r="B55" s="50" t="s">
        <v>36</v>
      </c>
      <c r="C55" s="49"/>
      <c r="D55" s="49"/>
      <c r="E55" s="49"/>
      <c r="F55" s="49"/>
      <c r="G55" s="49"/>
      <c r="H55" s="49"/>
      <c r="I55" s="49"/>
      <c r="J55" s="49"/>
      <c r="K55" s="49"/>
      <c r="L55" s="48"/>
      <c r="M55" s="2"/>
      <c r="N55" s="2"/>
      <c r="O55" s="2"/>
      <c r="P55" s="2"/>
      <c r="Q55" s="64"/>
      <c r="R55" s="64"/>
      <c r="S55" s="64"/>
      <c r="T55" s="2"/>
      <c r="U55" s="2"/>
      <c r="V55" s="2"/>
      <c r="W55" s="2"/>
    </row>
    <row r="56" spans="1:23" ht="12.75" customHeight="1" x14ac:dyDescent="0.25">
      <c r="A56" s="115"/>
      <c r="B56" s="38"/>
      <c r="C56" s="38" t="s">
        <v>1</v>
      </c>
      <c r="D56" s="44" t="s">
        <v>19</v>
      </c>
      <c r="E56" s="45" t="s">
        <v>18</v>
      </c>
      <c r="F56" s="47" t="s">
        <v>17</v>
      </c>
      <c r="G56" s="46" t="s">
        <v>16</v>
      </c>
      <c r="H56" s="38" t="s">
        <v>15</v>
      </c>
      <c r="I56" s="38" t="s">
        <v>14</v>
      </c>
      <c r="J56" s="38" t="s">
        <v>13</v>
      </c>
      <c r="K56" s="45" t="s">
        <v>12</v>
      </c>
      <c r="L56" s="44" t="s">
        <v>11</v>
      </c>
      <c r="M56" s="2"/>
      <c r="N56" s="2"/>
      <c r="O56" s="2"/>
      <c r="P56" s="2"/>
      <c r="Q56" s="64"/>
      <c r="R56" s="64"/>
      <c r="S56" s="64"/>
      <c r="T56" s="2"/>
      <c r="U56" s="2"/>
      <c r="V56" s="2"/>
      <c r="W56" s="2"/>
    </row>
    <row r="57" spans="1:23" ht="12.75" customHeight="1" x14ac:dyDescent="0.2">
      <c r="A57" s="115"/>
      <c r="B57" s="41"/>
      <c r="C57" s="41" t="s">
        <v>10</v>
      </c>
      <c r="D57" s="39" t="s">
        <v>9</v>
      </c>
      <c r="E57" s="40" t="s">
        <v>8</v>
      </c>
      <c r="F57" s="43" t="s">
        <v>8</v>
      </c>
      <c r="G57" s="42" t="s">
        <v>8</v>
      </c>
      <c r="H57" s="41" t="s">
        <v>7</v>
      </c>
      <c r="I57" s="41" t="s">
        <v>6</v>
      </c>
      <c r="J57" s="41" t="s">
        <v>6</v>
      </c>
      <c r="K57" s="40" t="s">
        <v>5</v>
      </c>
      <c r="L57" s="39" t="s">
        <v>4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5" x14ac:dyDescent="0.25">
      <c r="A58" s="115"/>
      <c r="B58" s="38" t="s">
        <v>38</v>
      </c>
      <c r="C58" s="37">
        <v>30</v>
      </c>
      <c r="D58" s="36">
        <v>1</v>
      </c>
      <c r="E58" s="35">
        <v>0.25</v>
      </c>
      <c r="F58" s="26"/>
      <c r="G58" s="25"/>
      <c r="H58" s="24">
        <v>26.8</v>
      </c>
      <c r="I58" s="24">
        <f>H58*E58</f>
        <v>6.7</v>
      </c>
      <c r="J58" s="24">
        <f t="shared" ref="J58:J59" si="22">I58*D58</f>
        <v>6.7</v>
      </c>
      <c r="K58" s="65" t="s">
        <v>21</v>
      </c>
      <c r="L58" s="31">
        <v>400</v>
      </c>
      <c r="M58"/>
      <c r="N58" s="1">
        <f t="shared" ref="N58:N59" si="23">L58/J58</f>
        <v>59.701492537313435</v>
      </c>
      <c r="O58" s="2"/>
      <c r="P58" s="2"/>
      <c r="Q58" s="2"/>
    </row>
    <row r="59" spans="1:23" x14ac:dyDescent="0.2">
      <c r="A59" s="116"/>
      <c r="B59" s="22" t="s">
        <v>37</v>
      </c>
      <c r="C59" s="21">
        <v>30</v>
      </c>
      <c r="D59" s="20">
        <v>1</v>
      </c>
      <c r="E59" s="19">
        <v>0.25</v>
      </c>
      <c r="F59" s="18">
        <v>26.57</v>
      </c>
      <c r="G59" s="17">
        <v>1</v>
      </c>
      <c r="H59" s="16">
        <f t="shared" ref="H59" si="24">G59*F59</f>
        <v>26.57</v>
      </c>
      <c r="I59" s="16">
        <f t="shared" ref="I59" si="25">H59*E59</f>
        <v>6.6425000000000001</v>
      </c>
      <c r="J59" s="16">
        <f t="shared" si="22"/>
        <v>6.6425000000000001</v>
      </c>
      <c r="K59" s="54" t="s">
        <v>21</v>
      </c>
      <c r="L59" s="15">
        <v>400</v>
      </c>
      <c r="N59" s="1">
        <f t="shared" si="23"/>
        <v>60.218291305984195</v>
      </c>
    </row>
    <row r="60" spans="1:23" x14ac:dyDescent="0.2">
      <c r="A60" s="116"/>
      <c r="B60" s="67"/>
      <c r="C60" s="68"/>
      <c r="D60" s="57"/>
      <c r="E60" s="26"/>
      <c r="F60" s="26"/>
      <c r="G60" s="26"/>
      <c r="H60" s="26"/>
      <c r="I60" s="14" t="s">
        <v>3</v>
      </c>
      <c r="J60" s="13">
        <f>SUM(J58:J59)</f>
        <v>13.342500000000001</v>
      </c>
      <c r="K60" s="3"/>
      <c r="L60" s="12">
        <f>SUM(L58:L59)</f>
        <v>800</v>
      </c>
      <c r="N60" s="1">
        <f>L60/J60</f>
        <v>59.958778339891317</v>
      </c>
    </row>
    <row r="61" spans="1:23" x14ac:dyDescent="0.2">
      <c r="A61" s="116"/>
      <c r="D61" s="3"/>
      <c r="E61" s="3"/>
      <c r="F61" s="3"/>
      <c r="G61" s="3"/>
      <c r="H61" s="3"/>
      <c r="I61" s="14"/>
      <c r="J61" s="52"/>
      <c r="K61" s="3"/>
      <c r="L61" s="51"/>
    </row>
    <row r="62" spans="1:23" x14ac:dyDescent="0.2">
      <c r="A62" s="116"/>
      <c r="D62" s="3"/>
      <c r="E62" s="3"/>
      <c r="F62" s="3"/>
      <c r="G62" s="3"/>
      <c r="H62" s="3"/>
      <c r="I62" s="14"/>
      <c r="J62" s="52"/>
      <c r="K62" s="3"/>
      <c r="L62" s="51"/>
    </row>
    <row r="63" spans="1:23" ht="14.25" x14ac:dyDescent="0.2">
      <c r="A63" s="116"/>
      <c r="B63" s="50" t="s">
        <v>39</v>
      </c>
      <c r="C63" s="49"/>
      <c r="D63" s="49"/>
      <c r="E63" s="49"/>
      <c r="F63" s="49"/>
      <c r="G63" s="49"/>
      <c r="H63" s="49"/>
      <c r="I63" s="49"/>
      <c r="J63" s="49"/>
      <c r="K63" s="49"/>
      <c r="L63" s="48"/>
    </row>
    <row r="64" spans="1:23" ht="14.25" x14ac:dyDescent="0.25">
      <c r="A64" s="116"/>
      <c r="B64" s="38"/>
      <c r="C64" s="38" t="s">
        <v>1</v>
      </c>
      <c r="D64" s="44" t="s">
        <v>19</v>
      </c>
      <c r="E64" s="45" t="s">
        <v>18</v>
      </c>
      <c r="F64" s="47" t="s">
        <v>17</v>
      </c>
      <c r="G64" s="46" t="s">
        <v>16</v>
      </c>
      <c r="H64" s="38" t="s">
        <v>15</v>
      </c>
      <c r="I64" s="38" t="s">
        <v>14</v>
      </c>
      <c r="J64" s="38" t="s">
        <v>13</v>
      </c>
      <c r="K64" s="45" t="s">
        <v>12</v>
      </c>
      <c r="L64" s="44" t="s">
        <v>11</v>
      </c>
    </row>
    <row r="65" spans="1:14" ht="13.5" x14ac:dyDescent="0.2">
      <c r="A65" s="116"/>
      <c r="B65" s="41"/>
      <c r="C65" s="41" t="s">
        <v>10</v>
      </c>
      <c r="D65" s="39" t="s">
        <v>9</v>
      </c>
      <c r="E65" s="40" t="s">
        <v>8</v>
      </c>
      <c r="F65" s="43" t="s">
        <v>8</v>
      </c>
      <c r="G65" s="42" t="s">
        <v>8</v>
      </c>
      <c r="H65" s="41" t="s">
        <v>7</v>
      </c>
      <c r="I65" s="41" t="s">
        <v>6</v>
      </c>
      <c r="J65" s="41" t="s">
        <v>6</v>
      </c>
      <c r="K65" s="40" t="s">
        <v>5</v>
      </c>
      <c r="L65" s="39" t="s">
        <v>4</v>
      </c>
    </row>
    <row r="66" spans="1:14" x14ac:dyDescent="0.2">
      <c r="A66" s="116"/>
      <c r="B66" s="38" t="s">
        <v>38</v>
      </c>
      <c r="C66" s="37">
        <v>30</v>
      </c>
      <c r="D66" s="36">
        <v>1</v>
      </c>
      <c r="E66" s="35">
        <v>0.25</v>
      </c>
      <c r="F66" s="26"/>
      <c r="G66" s="25"/>
      <c r="H66" s="24">
        <v>9.74</v>
      </c>
      <c r="I66" s="24">
        <f>H66*E66</f>
        <v>2.4350000000000001</v>
      </c>
      <c r="J66" s="24">
        <f t="shared" ref="J66:J67" si="26">I66*D66</f>
        <v>2.4350000000000001</v>
      </c>
      <c r="K66" s="65" t="s">
        <v>21</v>
      </c>
      <c r="L66" s="31">
        <v>300</v>
      </c>
      <c r="N66" s="1">
        <f t="shared" ref="N66:N67" si="27">L66/J66</f>
        <v>123.20328542094455</v>
      </c>
    </row>
    <row r="67" spans="1:14" x14ac:dyDescent="0.2">
      <c r="A67" s="116"/>
      <c r="B67" s="22" t="s">
        <v>37</v>
      </c>
      <c r="C67" s="21">
        <v>30</v>
      </c>
      <c r="D67" s="20">
        <v>1</v>
      </c>
      <c r="E67" s="19">
        <v>0.25</v>
      </c>
      <c r="F67" s="18">
        <v>12.92</v>
      </c>
      <c r="G67" s="17">
        <v>1</v>
      </c>
      <c r="H67" s="16">
        <f t="shared" ref="H67" si="28">G67*F67</f>
        <v>12.92</v>
      </c>
      <c r="I67" s="16">
        <f t="shared" ref="I67" si="29">H67*E67</f>
        <v>3.23</v>
      </c>
      <c r="J67" s="16">
        <f t="shared" si="26"/>
        <v>3.23</v>
      </c>
      <c r="K67" s="54" t="s">
        <v>21</v>
      </c>
      <c r="L67" s="15">
        <v>300</v>
      </c>
      <c r="N67" s="1">
        <f t="shared" si="27"/>
        <v>92.879256965944279</v>
      </c>
    </row>
    <row r="68" spans="1:14" x14ac:dyDescent="0.2">
      <c r="A68" s="116"/>
      <c r="B68" s="67"/>
      <c r="C68" s="68"/>
      <c r="D68" s="57"/>
      <c r="E68" s="26"/>
      <c r="F68" s="26"/>
      <c r="G68" s="26"/>
      <c r="H68" s="26"/>
      <c r="I68" s="14" t="s">
        <v>3</v>
      </c>
      <c r="J68" s="13">
        <f>SUM(J66:J67)</f>
        <v>5.665</v>
      </c>
      <c r="K68" s="3"/>
      <c r="L68" s="12">
        <f>SUM(L65:L66)</f>
        <v>300</v>
      </c>
      <c r="N68" s="1">
        <f>L68/J68</f>
        <v>52.956751985878199</v>
      </c>
    </row>
    <row r="69" spans="1:14" x14ac:dyDescent="0.2">
      <c r="A69" s="116"/>
      <c r="B69" s="67"/>
      <c r="C69" s="68"/>
      <c r="D69" s="57"/>
      <c r="E69" s="26"/>
      <c r="F69" s="26"/>
      <c r="G69" s="26"/>
      <c r="H69" s="26"/>
      <c r="I69" s="14"/>
      <c r="J69" s="52"/>
      <c r="K69" s="3"/>
      <c r="L69" s="51"/>
    </row>
    <row r="70" spans="1:14" x14ac:dyDescent="0.2">
      <c r="A70" s="116"/>
      <c r="B70" s="67"/>
      <c r="C70" s="68"/>
      <c r="D70" s="57"/>
      <c r="E70" s="26"/>
      <c r="F70" s="26"/>
      <c r="G70" s="26"/>
      <c r="H70" s="26"/>
      <c r="I70" s="14"/>
      <c r="J70" s="52"/>
      <c r="K70" s="3"/>
      <c r="L70" s="51"/>
    </row>
    <row r="71" spans="1:14" ht="14.25" x14ac:dyDescent="0.2">
      <c r="A71" s="116"/>
      <c r="B71" s="50" t="s">
        <v>40</v>
      </c>
      <c r="C71" s="49"/>
      <c r="D71" s="49"/>
      <c r="E71" s="49"/>
      <c r="F71" s="49"/>
      <c r="G71" s="49"/>
      <c r="H71" s="49"/>
      <c r="I71" s="49"/>
      <c r="J71" s="49"/>
      <c r="K71" s="49"/>
      <c r="L71" s="48"/>
    </row>
    <row r="72" spans="1:14" ht="14.25" x14ac:dyDescent="0.25">
      <c r="A72" s="116"/>
      <c r="B72" s="38"/>
      <c r="C72" s="38" t="s">
        <v>1</v>
      </c>
      <c r="D72" s="44" t="s">
        <v>19</v>
      </c>
      <c r="E72" s="45" t="s">
        <v>18</v>
      </c>
      <c r="F72" s="47" t="s">
        <v>17</v>
      </c>
      <c r="G72" s="46" t="s">
        <v>16</v>
      </c>
      <c r="H72" s="38" t="s">
        <v>15</v>
      </c>
      <c r="I72" s="38" t="s">
        <v>14</v>
      </c>
      <c r="J72" s="38" t="s">
        <v>13</v>
      </c>
      <c r="K72" s="45" t="s">
        <v>12</v>
      </c>
      <c r="L72" s="44" t="s">
        <v>11</v>
      </c>
    </row>
    <row r="73" spans="1:14" ht="13.5" x14ac:dyDescent="0.2">
      <c r="A73" s="116"/>
      <c r="B73" s="41"/>
      <c r="C73" s="41" t="s">
        <v>10</v>
      </c>
      <c r="D73" s="39" t="s">
        <v>9</v>
      </c>
      <c r="E73" s="40" t="s">
        <v>8</v>
      </c>
      <c r="F73" s="43" t="s">
        <v>8</v>
      </c>
      <c r="G73" s="42" t="s">
        <v>8</v>
      </c>
      <c r="H73" s="41" t="s">
        <v>7</v>
      </c>
      <c r="I73" s="41" t="s">
        <v>6</v>
      </c>
      <c r="J73" s="41" t="s">
        <v>6</v>
      </c>
      <c r="K73" s="40" t="s">
        <v>5</v>
      </c>
      <c r="L73" s="39" t="s">
        <v>4</v>
      </c>
    </row>
    <row r="74" spans="1:14" x14ac:dyDescent="0.2">
      <c r="A74" s="116"/>
      <c r="B74" s="22"/>
      <c r="C74" s="21">
        <v>30</v>
      </c>
      <c r="D74" s="20">
        <v>1</v>
      </c>
      <c r="E74" s="19"/>
      <c r="F74" s="18"/>
      <c r="G74" s="17"/>
      <c r="H74" s="16"/>
      <c r="I74" s="16">
        <v>86</v>
      </c>
      <c r="J74" s="16">
        <f t="shared" ref="J74" si="30">I74*D74</f>
        <v>86</v>
      </c>
      <c r="K74" s="21" t="s">
        <v>21</v>
      </c>
      <c r="L74" s="15">
        <v>6500</v>
      </c>
      <c r="N74" s="1">
        <f t="shared" ref="N74:N75" si="31">L74/J74</f>
        <v>75.581395348837205</v>
      </c>
    </row>
    <row r="75" spans="1:14" x14ac:dyDescent="0.2">
      <c r="A75" s="116"/>
      <c r="D75" s="3"/>
      <c r="E75" s="3"/>
      <c r="F75" s="3"/>
      <c r="G75" s="3"/>
      <c r="H75" s="3"/>
      <c r="I75" s="14" t="s">
        <v>3</v>
      </c>
      <c r="J75" s="13">
        <f>SUM(J74:J74)</f>
        <v>86</v>
      </c>
      <c r="K75" s="3"/>
      <c r="L75" s="12">
        <f>SUM(L74:L74)</f>
        <v>6500</v>
      </c>
      <c r="N75" s="1">
        <f t="shared" si="31"/>
        <v>75.581395348837205</v>
      </c>
    </row>
    <row r="76" spans="1:14" x14ac:dyDescent="0.2">
      <c r="A76" s="116"/>
      <c r="D76" s="3"/>
      <c r="E76" s="3"/>
      <c r="F76" s="3"/>
      <c r="G76" s="3"/>
      <c r="H76" s="3"/>
      <c r="I76" s="14"/>
      <c r="J76" s="52"/>
      <c r="K76" s="3"/>
      <c r="L76" s="51"/>
    </row>
    <row r="77" spans="1:14" ht="14.25" x14ac:dyDescent="0.2">
      <c r="A77" s="116"/>
      <c r="B77" s="50" t="s">
        <v>41</v>
      </c>
      <c r="C77" s="49"/>
      <c r="D77" s="49"/>
      <c r="E77" s="49"/>
      <c r="F77" s="49"/>
      <c r="G77" s="49"/>
      <c r="H77" s="49"/>
      <c r="I77" s="49"/>
      <c r="J77" s="49"/>
      <c r="K77" s="49"/>
      <c r="L77" s="48"/>
    </row>
    <row r="78" spans="1:14" ht="14.25" x14ac:dyDescent="0.25">
      <c r="A78" s="116"/>
      <c r="B78" s="38"/>
      <c r="C78" s="38" t="s">
        <v>1</v>
      </c>
      <c r="D78" s="44" t="s">
        <v>19</v>
      </c>
      <c r="E78" s="45" t="s">
        <v>18</v>
      </c>
      <c r="F78" s="47" t="s">
        <v>17</v>
      </c>
      <c r="G78" s="46" t="s">
        <v>16</v>
      </c>
      <c r="H78" s="38" t="s">
        <v>15</v>
      </c>
      <c r="I78" s="38" t="s">
        <v>14</v>
      </c>
      <c r="J78" s="38" t="s">
        <v>13</v>
      </c>
      <c r="K78" s="45" t="s">
        <v>12</v>
      </c>
      <c r="L78" s="44" t="s">
        <v>11</v>
      </c>
    </row>
    <row r="79" spans="1:14" ht="13.5" x14ac:dyDescent="0.2">
      <c r="A79" s="116"/>
      <c r="B79" s="41"/>
      <c r="C79" s="41" t="s">
        <v>10</v>
      </c>
      <c r="D79" s="39" t="s">
        <v>9</v>
      </c>
      <c r="E79" s="40" t="s">
        <v>8</v>
      </c>
      <c r="F79" s="43" t="s">
        <v>8</v>
      </c>
      <c r="G79" s="42" t="s">
        <v>8</v>
      </c>
      <c r="H79" s="41" t="s">
        <v>7</v>
      </c>
      <c r="I79" s="41" t="s">
        <v>6</v>
      </c>
      <c r="J79" s="41" t="s">
        <v>6</v>
      </c>
      <c r="K79" s="40" t="s">
        <v>5</v>
      </c>
      <c r="L79" s="39" t="s">
        <v>4</v>
      </c>
    </row>
    <row r="80" spans="1:14" x14ac:dyDescent="0.2">
      <c r="A80" s="116"/>
      <c r="B80" s="22"/>
      <c r="C80" s="21">
        <v>30</v>
      </c>
      <c r="D80" s="20">
        <v>1</v>
      </c>
      <c r="E80" s="19"/>
      <c r="F80" s="18"/>
      <c r="G80" s="17"/>
      <c r="H80" s="16"/>
      <c r="I80" s="16">
        <v>65.38</v>
      </c>
      <c r="J80" s="16">
        <f t="shared" ref="J80" si="32">I80*D80</f>
        <v>65.38</v>
      </c>
      <c r="K80" s="21" t="s">
        <v>21</v>
      </c>
      <c r="L80" s="15">
        <v>5000</v>
      </c>
      <c r="N80" s="1">
        <f t="shared" ref="N80:N81" si="33">L80/J80</f>
        <v>76.475986540226373</v>
      </c>
    </row>
    <row r="81" spans="1:14" x14ac:dyDescent="0.2">
      <c r="A81" s="116"/>
      <c r="D81" s="3"/>
      <c r="E81" s="3"/>
      <c r="F81" s="3"/>
      <c r="G81" s="3"/>
      <c r="H81" s="3"/>
      <c r="I81" s="14" t="s">
        <v>3</v>
      </c>
      <c r="J81" s="13">
        <f>SUM(J80:J80)</f>
        <v>65.38</v>
      </c>
      <c r="K81" s="3"/>
      <c r="L81" s="12">
        <f>SUM(L80:L80)</f>
        <v>5000</v>
      </c>
      <c r="N81" s="1">
        <f t="shared" si="33"/>
        <v>76.475986540226373</v>
      </c>
    </row>
    <row r="82" spans="1:14" x14ac:dyDescent="0.2">
      <c r="A82" s="116"/>
      <c r="B82" s="67"/>
      <c r="C82" s="68"/>
      <c r="D82" s="57"/>
      <c r="E82" s="26"/>
      <c r="F82" s="26"/>
      <c r="G82" s="26"/>
      <c r="H82" s="26"/>
      <c r="I82" s="14"/>
      <c r="J82" s="52"/>
      <c r="K82" s="58"/>
      <c r="L82" s="51"/>
    </row>
    <row r="83" spans="1:14" x14ac:dyDescent="0.2">
      <c r="A83" s="116"/>
      <c r="B83" s="67"/>
      <c r="C83" s="68"/>
      <c r="D83" s="57"/>
      <c r="E83" s="26"/>
      <c r="F83" s="26"/>
      <c r="G83" s="26"/>
      <c r="H83" s="26"/>
      <c r="I83" s="14"/>
      <c r="J83" s="52"/>
      <c r="K83" s="58"/>
      <c r="L83" s="51"/>
    </row>
    <row r="84" spans="1:14" ht="14.25" x14ac:dyDescent="0.2">
      <c r="A84" s="116"/>
      <c r="B84" s="50" t="s">
        <v>42</v>
      </c>
      <c r="C84" s="49"/>
      <c r="D84" s="49"/>
      <c r="E84" s="49"/>
      <c r="F84" s="49"/>
      <c r="G84" s="49"/>
      <c r="H84" s="49"/>
      <c r="I84" s="49"/>
      <c r="J84" s="49"/>
      <c r="K84" s="49"/>
      <c r="L84" s="48"/>
      <c r="M84" s="2"/>
      <c r="N84" s="2"/>
    </row>
    <row r="85" spans="1:14" ht="15" x14ac:dyDescent="0.25">
      <c r="A85" s="116"/>
      <c r="B85" s="38" t="s">
        <v>20</v>
      </c>
      <c r="C85" s="38" t="s">
        <v>1</v>
      </c>
      <c r="D85" s="44" t="s">
        <v>19</v>
      </c>
      <c r="E85" s="45" t="s">
        <v>18</v>
      </c>
      <c r="F85" s="47" t="s">
        <v>17</v>
      </c>
      <c r="G85" s="46" t="s">
        <v>16</v>
      </c>
      <c r="H85" s="38" t="s">
        <v>15</v>
      </c>
      <c r="I85" s="38" t="s">
        <v>14</v>
      </c>
      <c r="J85" s="38" t="s">
        <v>13</v>
      </c>
      <c r="K85" s="45" t="s">
        <v>12</v>
      </c>
      <c r="L85" s="44" t="s">
        <v>11</v>
      </c>
      <c r="M85" s="2"/>
      <c r="N85" s="2"/>
    </row>
    <row r="86" spans="1:14" ht="14.25" x14ac:dyDescent="0.2">
      <c r="A86" s="116"/>
      <c r="B86" s="41"/>
      <c r="C86" s="41" t="s">
        <v>10</v>
      </c>
      <c r="D86" s="39" t="s">
        <v>9</v>
      </c>
      <c r="E86" s="40" t="s">
        <v>8</v>
      </c>
      <c r="F86" s="43" t="s">
        <v>8</v>
      </c>
      <c r="G86" s="42" t="s">
        <v>8</v>
      </c>
      <c r="H86" s="41" t="s">
        <v>7</v>
      </c>
      <c r="I86" s="41" t="s">
        <v>6</v>
      </c>
      <c r="J86" s="41" t="s">
        <v>6</v>
      </c>
      <c r="K86" s="40" t="s">
        <v>5</v>
      </c>
      <c r="L86" s="39" t="s">
        <v>4</v>
      </c>
      <c r="M86" s="2"/>
      <c r="N86" s="2"/>
    </row>
    <row r="87" spans="1:14" ht="15" x14ac:dyDescent="0.25">
      <c r="A87" s="116"/>
      <c r="B87" s="22"/>
      <c r="C87" s="21">
        <v>30</v>
      </c>
      <c r="D87" s="20">
        <v>1</v>
      </c>
      <c r="E87" s="19"/>
      <c r="F87" s="70"/>
      <c r="G87" s="17"/>
      <c r="H87" s="71"/>
      <c r="I87" s="16"/>
      <c r="J87" s="16">
        <v>300</v>
      </c>
      <c r="K87" s="54" t="s">
        <v>21</v>
      </c>
      <c r="L87" s="15">
        <v>22000</v>
      </c>
      <c r="M87"/>
      <c r="N87" s="1">
        <f t="shared" ref="N87" si="34">L87/J87</f>
        <v>73.333333333333329</v>
      </c>
    </row>
    <row r="88" spans="1:14" x14ac:dyDescent="0.2">
      <c r="D88" s="3"/>
      <c r="E88" s="3"/>
      <c r="F88" s="3"/>
      <c r="G88" s="3"/>
      <c r="H88" s="3"/>
      <c r="I88" s="14" t="s">
        <v>3</v>
      </c>
      <c r="J88" s="13">
        <f>SUM(J87:J87)</f>
        <v>300</v>
      </c>
      <c r="K88" s="3"/>
      <c r="L88" s="12">
        <f>SUM(L87:L87)</f>
        <v>22000</v>
      </c>
      <c r="N88" s="1">
        <f>L88/J88</f>
        <v>73.333333333333329</v>
      </c>
    </row>
    <row r="89" spans="1:14" x14ac:dyDescent="0.2">
      <c r="D89" s="3"/>
      <c r="E89" s="3"/>
      <c r="F89" s="3"/>
      <c r="G89" s="3"/>
      <c r="H89" s="3"/>
      <c r="I89" s="14"/>
      <c r="J89" s="52"/>
      <c r="K89" s="3"/>
      <c r="L89" s="51"/>
    </row>
    <row r="90" spans="1:14" x14ac:dyDescent="0.2">
      <c r="D90" s="3"/>
      <c r="E90" s="3"/>
      <c r="F90" s="3"/>
      <c r="G90" s="3"/>
      <c r="H90" s="3"/>
      <c r="I90" s="14"/>
      <c r="J90" s="52"/>
      <c r="K90" s="58"/>
      <c r="L90" s="51"/>
    </row>
    <row r="91" spans="1:14" ht="15.75" x14ac:dyDescent="0.25">
      <c r="B91" s="63" t="s">
        <v>2</v>
      </c>
      <c r="C91" s="11"/>
      <c r="D91" s="10"/>
      <c r="E91" s="10"/>
      <c r="F91" s="10"/>
      <c r="G91" s="10"/>
      <c r="H91" s="10"/>
      <c r="I91" s="10"/>
      <c r="J91" s="10"/>
      <c r="K91" s="9"/>
      <c r="L91" s="73"/>
    </row>
    <row r="92" spans="1:14" x14ac:dyDescent="0.2">
      <c r="B92" s="8"/>
      <c r="C92" s="7"/>
      <c r="D92" s="6"/>
      <c r="E92" s="6"/>
      <c r="F92" s="6"/>
      <c r="G92" s="6"/>
      <c r="H92" s="6"/>
      <c r="I92" s="6"/>
      <c r="J92" s="6"/>
      <c r="K92" s="5"/>
      <c r="L92" s="4"/>
    </row>
    <row r="93" spans="1:14" ht="14.25" x14ac:dyDescent="0.2">
      <c r="B93" s="2"/>
      <c r="C93" s="2"/>
      <c r="D93" s="2"/>
      <c r="E93" s="2"/>
      <c r="F93" s="2"/>
      <c r="G93" s="2"/>
    </row>
    <row r="94" spans="1:14" ht="14.25" x14ac:dyDescent="0.2">
      <c r="B94" s="50" t="s">
        <v>44</v>
      </c>
      <c r="C94" s="49"/>
      <c r="D94" s="49"/>
      <c r="E94" s="49"/>
      <c r="F94" s="49"/>
      <c r="G94" s="49"/>
      <c r="H94" s="49"/>
      <c r="I94" s="49"/>
      <c r="J94" s="49"/>
      <c r="K94" s="49"/>
      <c r="L94" s="48"/>
    </row>
    <row r="95" spans="1:14" x14ac:dyDescent="0.2">
      <c r="B95" s="74" t="s">
        <v>45</v>
      </c>
      <c r="C95" s="75"/>
      <c r="D95" s="75"/>
      <c r="E95" s="75"/>
      <c r="F95" s="75"/>
      <c r="G95" s="76"/>
      <c r="H95" s="74" t="s">
        <v>46</v>
      </c>
      <c r="I95" s="76"/>
      <c r="J95" s="77"/>
      <c r="K95" s="78" t="s">
        <v>47</v>
      </c>
      <c r="L95" s="79"/>
    </row>
    <row r="96" spans="1:14" ht="14.25" x14ac:dyDescent="0.2">
      <c r="B96" s="118" t="s">
        <v>118</v>
      </c>
      <c r="C96" s="119"/>
      <c r="D96" s="119"/>
      <c r="E96" s="120"/>
      <c r="F96" s="119"/>
      <c r="G96" s="121"/>
      <c r="H96" s="132" t="s">
        <v>48</v>
      </c>
      <c r="I96" s="133"/>
      <c r="J96" s="134">
        <f>SUMIF(I:I, "Ukupno",J:J )-J97</f>
        <v>780.51599999999985</v>
      </c>
      <c r="K96" s="135"/>
      <c r="L96" s="136"/>
      <c r="N96" s="1" t="s">
        <v>120</v>
      </c>
    </row>
    <row r="97" spans="2:16" ht="14.25" x14ac:dyDescent="0.2">
      <c r="B97" s="80" t="s">
        <v>49</v>
      </c>
      <c r="C97" s="69"/>
      <c r="D97" s="81"/>
      <c r="E97" s="82"/>
      <c r="F97" s="81"/>
      <c r="G97" s="83"/>
      <c r="H97" s="137" t="s">
        <v>48</v>
      </c>
      <c r="I97" s="138"/>
      <c r="J97" s="139">
        <f>J68+J81+J88+J60+J75</f>
        <v>470.38750000000005</v>
      </c>
      <c r="K97" s="140"/>
      <c r="L97" s="141"/>
    </row>
    <row r="98" spans="2:16" x14ac:dyDescent="0.2">
      <c r="B98" s="122" t="s">
        <v>50</v>
      </c>
      <c r="C98" s="123"/>
      <c r="D98" s="124"/>
      <c r="E98" s="125"/>
      <c r="F98" s="124"/>
      <c r="G98" s="126"/>
      <c r="H98" s="142" t="s">
        <v>0</v>
      </c>
      <c r="I98" s="143"/>
      <c r="J98" s="144">
        <f>SUMIF(I:I, "Ukupno",L:L )-J99</f>
        <v>74587.510000000009</v>
      </c>
      <c r="K98" s="145"/>
      <c r="L98" s="146"/>
      <c r="N98" s="1" t="s">
        <v>120</v>
      </c>
    </row>
    <row r="99" spans="2:16" x14ac:dyDescent="0.2">
      <c r="B99" s="80" t="s">
        <v>50</v>
      </c>
      <c r="C99" s="69"/>
      <c r="D99" s="81"/>
      <c r="E99" s="82"/>
      <c r="F99" s="81"/>
      <c r="G99" s="83"/>
      <c r="H99" s="127" t="s">
        <v>0</v>
      </c>
      <c r="I99" s="128"/>
      <c r="J99" s="129">
        <f>L68+L81+L88+L60+L75</f>
        <v>34600</v>
      </c>
      <c r="K99" s="130"/>
      <c r="L99" s="131"/>
    </row>
    <row r="100" spans="2:16" ht="15" x14ac:dyDescent="0.25">
      <c r="B100"/>
      <c r="C100"/>
      <c r="D100"/>
      <c r="E100"/>
      <c r="F100"/>
      <c r="G100"/>
      <c r="H100"/>
      <c r="I100"/>
      <c r="J100"/>
      <c r="K100"/>
      <c r="L100"/>
    </row>
    <row r="101" spans="2:16" ht="15" x14ac:dyDescent="0.25">
      <c r="B101"/>
      <c r="C101"/>
      <c r="D101"/>
      <c r="E101"/>
      <c r="F101"/>
      <c r="G101"/>
      <c r="H101"/>
      <c r="I101"/>
      <c r="J101"/>
      <c r="K101"/>
      <c r="L101"/>
    </row>
    <row r="102" spans="2:16" ht="15" x14ac:dyDescent="0.25">
      <c r="B102"/>
      <c r="C102"/>
      <c r="D102"/>
      <c r="E102"/>
      <c r="F102"/>
      <c r="G102"/>
      <c r="H102"/>
      <c r="I102"/>
      <c r="J102"/>
      <c r="K102"/>
      <c r="L102"/>
    </row>
    <row r="103" spans="2:16" ht="15" x14ac:dyDescent="0.25">
      <c r="B103"/>
      <c r="C103"/>
      <c r="D103"/>
      <c r="E103"/>
      <c r="F103"/>
      <c r="G103"/>
      <c r="H103"/>
      <c r="I103"/>
      <c r="J103"/>
      <c r="K103"/>
      <c r="L103"/>
    </row>
    <row r="104" spans="2:16" ht="15" x14ac:dyDescent="0.25">
      <c r="B104"/>
      <c r="C104"/>
      <c r="D104"/>
      <c r="E104"/>
      <c r="F104"/>
      <c r="G104"/>
      <c r="H104"/>
      <c r="I104"/>
      <c r="J104"/>
      <c r="K104"/>
      <c r="L104"/>
    </row>
    <row r="105" spans="2:16" x14ac:dyDescent="0.2">
      <c r="D105" s="3"/>
      <c r="E105" s="3"/>
      <c r="F105" s="3"/>
      <c r="G105" s="3"/>
      <c r="H105" s="3"/>
      <c r="I105" s="14"/>
      <c r="J105" s="52"/>
      <c r="K105" s="58"/>
      <c r="L105" s="51"/>
    </row>
    <row r="106" spans="2:16" x14ac:dyDescent="0.2">
      <c r="D106" s="3"/>
      <c r="E106" s="3"/>
      <c r="F106" s="3"/>
      <c r="G106" s="3"/>
      <c r="H106" s="3"/>
      <c r="I106" s="14"/>
      <c r="J106" s="52"/>
      <c r="K106" s="58"/>
      <c r="L106" s="51"/>
    </row>
    <row r="107" spans="2:16" x14ac:dyDescent="0.2">
      <c r="D107" s="3"/>
      <c r="E107" s="3"/>
      <c r="F107" s="3"/>
      <c r="G107" s="3"/>
      <c r="H107" s="3"/>
      <c r="I107" s="14"/>
      <c r="J107" s="52"/>
      <c r="K107" s="58"/>
      <c r="L107" s="51"/>
    </row>
    <row r="108" spans="2:16" x14ac:dyDescent="0.2">
      <c r="D108" s="3"/>
      <c r="E108" s="3"/>
      <c r="F108" s="3"/>
      <c r="G108" s="3"/>
      <c r="H108" s="3"/>
      <c r="I108" s="14"/>
      <c r="J108" s="52"/>
      <c r="K108" s="58"/>
      <c r="L108" s="51"/>
    </row>
    <row r="109" spans="2:16" ht="15" x14ac:dyDescent="0.25">
      <c r="D109" s="3"/>
      <c r="E109" s="3"/>
      <c r="F109" s="3"/>
      <c r="G109" s="3"/>
      <c r="H109"/>
      <c r="I109"/>
      <c r="J109"/>
      <c r="K109"/>
      <c r="L109"/>
      <c r="M109"/>
      <c r="N109"/>
      <c r="O109"/>
      <c r="P109"/>
    </row>
    <row r="110" spans="2:16" ht="15" x14ac:dyDescent="0.25">
      <c r="D110" s="3"/>
      <c r="E110" s="3"/>
      <c r="F110" s="3"/>
      <c r="G110" s="3"/>
      <c r="H110"/>
      <c r="I110"/>
      <c r="J110"/>
      <c r="K110"/>
      <c r="L110"/>
      <c r="M110"/>
      <c r="N110"/>
      <c r="O110"/>
      <c r="P110"/>
    </row>
    <row r="111" spans="2:16" ht="15" x14ac:dyDescent="0.25">
      <c r="D111" s="3"/>
      <c r="E111" s="3"/>
      <c r="F111" s="3"/>
      <c r="G111" s="3"/>
      <c r="H111"/>
      <c r="I111"/>
      <c r="J111"/>
      <c r="K111"/>
      <c r="L111"/>
      <c r="M111"/>
      <c r="N111"/>
      <c r="O111"/>
      <c r="P111"/>
    </row>
    <row r="112" spans="2:16" ht="15" x14ac:dyDescent="0.25">
      <c r="B112" s="67"/>
      <c r="C112" s="68"/>
      <c r="D112" s="57"/>
      <c r="E112" s="26"/>
      <c r="F112" s="26"/>
      <c r="G112" s="26"/>
      <c r="H112"/>
      <c r="I112"/>
      <c r="J112"/>
      <c r="K112"/>
      <c r="L112"/>
      <c r="M112"/>
      <c r="N112"/>
      <c r="O112"/>
      <c r="P112"/>
    </row>
    <row r="113" spans="7:16" ht="15" x14ac:dyDescent="0.25">
      <c r="H113"/>
      <c r="I113"/>
      <c r="J113"/>
      <c r="K113"/>
      <c r="L113"/>
      <c r="M113"/>
      <c r="N113"/>
      <c r="O113"/>
      <c r="P113"/>
    </row>
    <row r="114" spans="7:16" ht="15" x14ac:dyDescent="0.25">
      <c r="H114"/>
      <c r="I114"/>
      <c r="J114"/>
      <c r="K114"/>
      <c r="L114"/>
      <c r="M114"/>
      <c r="N114"/>
      <c r="O114"/>
      <c r="P114"/>
    </row>
    <row r="115" spans="7:16" ht="15" x14ac:dyDescent="0.25">
      <c r="H115"/>
      <c r="I115"/>
      <c r="J115"/>
      <c r="K115"/>
      <c r="L115"/>
      <c r="M115"/>
      <c r="N115"/>
      <c r="O115"/>
      <c r="P115"/>
    </row>
    <row r="116" spans="7:16" ht="15" x14ac:dyDescent="0.25">
      <c r="H116"/>
      <c r="I116"/>
      <c r="J116"/>
      <c r="K116"/>
      <c r="L116"/>
      <c r="M116"/>
      <c r="N116"/>
      <c r="O116"/>
      <c r="P116"/>
    </row>
    <row r="117" spans="7:16" ht="15" x14ac:dyDescent="0.25">
      <c r="H117"/>
      <c r="I117"/>
      <c r="J117"/>
      <c r="K117"/>
      <c r="L117"/>
      <c r="M117"/>
      <c r="N117"/>
      <c r="O117"/>
      <c r="P117"/>
    </row>
    <row r="118" spans="7:16" ht="15" x14ac:dyDescent="0.25">
      <c r="G118" s="62"/>
      <c r="H118"/>
      <c r="I118"/>
      <c r="J118"/>
      <c r="K118"/>
      <c r="L118"/>
      <c r="M118"/>
      <c r="N118"/>
      <c r="O118"/>
      <c r="P118"/>
    </row>
    <row r="119" spans="7:16" ht="15" x14ac:dyDescent="0.25">
      <c r="G119" s="62"/>
      <c r="H119"/>
      <c r="I119"/>
      <c r="J119"/>
      <c r="K119"/>
      <c r="L119"/>
      <c r="M119"/>
      <c r="N119"/>
      <c r="O119"/>
      <c r="P119"/>
    </row>
    <row r="120" spans="7:16" ht="15" x14ac:dyDescent="0.25">
      <c r="G120" s="62"/>
      <c r="H120"/>
      <c r="I120"/>
      <c r="J120"/>
      <c r="K120"/>
      <c r="L120"/>
      <c r="M120"/>
      <c r="N120"/>
      <c r="O120"/>
      <c r="P120"/>
    </row>
    <row r="121" spans="7:16" ht="15" x14ac:dyDescent="0.25">
      <c r="H121"/>
      <c r="I121"/>
      <c r="J121"/>
      <c r="K121"/>
      <c r="L121"/>
      <c r="M121"/>
      <c r="N121"/>
      <c r="O121"/>
      <c r="P121"/>
    </row>
    <row r="125" spans="7:16" x14ac:dyDescent="0.25">
      <c r="G125" s="62"/>
    </row>
  </sheetData>
  <dataConsolidate/>
  <mergeCells count="8">
    <mergeCell ref="H99:I99"/>
    <mergeCell ref="J99:L99"/>
    <mergeCell ref="H96:I96"/>
    <mergeCell ref="J96:L96"/>
    <mergeCell ref="H97:I97"/>
    <mergeCell ref="J97:L97"/>
    <mergeCell ref="H98:I98"/>
    <mergeCell ref="J98:L98"/>
  </mergeCells>
  <pageMargins left="0.98425196850393704" right="0.39370078740157483" top="0.59055118110236227" bottom="0.59055118110236227" header="0.31496062992125984" footer="0.31496062992125984"/>
  <pageSetup paperSize="9" orientation="portrait" useFirstPageNumber="1" r:id="rId1"/>
  <headerFooter scaleWithDoc="0" alignWithMargins="0">
    <oddFooter>&amp;R&amp;"Arial,Обычный"&amp;10&amp;P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1"/>
  <sheetViews>
    <sheetView zoomScaleNormal="100" zoomScaleSheetLayoutView="100" workbookViewId="0">
      <selection activeCell="C22" sqref="C22"/>
    </sheetView>
  </sheetViews>
  <sheetFormatPr defaultColWidth="13.7109375" defaultRowHeight="12.75" x14ac:dyDescent="0.25"/>
  <cols>
    <col min="1" max="1" width="6.85546875" style="84" customWidth="1"/>
    <col min="2" max="2" width="7.7109375" style="85" customWidth="1"/>
    <col min="3" max="3" width="50.7109375" style="84" customWidth="1"/>
    <col min="4" max="4" width="10.42578125" style="85" customWidth="1"/>
    <col min="5" max="5" width="12.140625" style="86" customWidth="1"/>
    <col min="6" max="6" width="13.140625" style="87" customWidth="1"/>
    <col min="7" max="7" width="13.7109375" style="87" customWidth="1"/>
    <col min="8" max="257" width="13.7109375" style="84"/>
    <col min="258" max="258" width="7.7109375" style="84" customWidth="1"/>
    <col min="259" max="259" width="50.7109375" style="84" customWidth="1"/>
    <col min="260" max="261" width="7.7109375" style="84" customWidth="1"/>
    <col min="262" max="262" width="13.140625" style="84" customWidth="1"/>
    <col min="263" max="263" width="13.7109375" style="84" customWidth="1"/>
    <col min="264" max="513" width="13.7109375" style="84"/>
    <col min="514" max="514" width="7.7109375" style="84" customWidth="1"/>
    <col min="515" max="515" width="50.7109375" style="84" customWidth="1"/>
    <col min="516" max="517" width="7.7109375" style="84" customWidth="1"/>
    <col min="518" max="518" width="13.140625" style="84" customWidth="1"/>
    <col min="519" max="519" width="13.7109375" style="84" customWidth="1"/>
    <col min="520" max="769" width="13.7109375" style="84"/>
    <col min="770" max="770" width="7.7109375" style="84" customWidth="1"/>
    <col min="771" max="771" width="50.7109375" style="84" customWidth="1"/>
    <col min="772" max="773" width="7.7109375" style="84" customWidth="1"/>
    <col min="774" max="774" width="13.140625" style="84" customWidth="1"/>
    <col min="775" max="775" width="13.7109375" style="84" customWidth="1"/>
    <col min="776" max="1025" width="13.7109375" style="84"/>
    <col min="1026" max="1026" width="7.7109375" style="84" customWidth="1"/>
    <col min="1027" max="1027" width="50.7109375" style="84" customWidth="1"/>
    <col min="1028" max="1029" width="7.7109375" style="84" customWidth="1"/>
    <col min="1030" max="1030" width="13.140625" style="84" customWidth="1"/>
    <col min="1031" max="1031" width="13.7109375" style="84" customWidth="1"/>
    <col min="1032" max="1281" width="13.7109375" style="84"/>
    <col min="1282" max="1282" width="7.7109375" style="84" customWidth="1"/>
    <col min="1283" max="1283" width="50.7109375" style="84" customWidth="1"/>
    <col min="1284" max="1285" width="7.7109375" style="84" customWidth="1"/>
    <col min="1286" max="1286" width="13.140625" style="84" customWidth="1"/>
    <col min="1287" max="1287" width="13.7109375" style="84" customWidth="1"/>
    <col min="1288" max="1537" width="13.7109375" style="84"/>
    <col min="1538" max="1538" width="7.7109375" style="84" customWidth="1"/>
    <col min="1539" max="1539" width="50.7109375" style="84" customWidth="1"/>
    <col min="1540" max="1541" width="7.7109375" style="84" customWidth="1"/>
    <col min="1542" max="1542" width="13.140625" style="84" customWidth="1"/>
    <col min="1543" max="1543" width="13.7109375" style="84" customWidth="1"/>
    <col min="1544" max="1793" width="13.7109375" style="84"/>
    <col min="1794" max="1794" width="7.7109375" style="84" customWidth="1"/>
    <col min="1795" max="1795" width="50.7109375" style="84" customWidth="1"/>
    <col min="1796" max="1797" width="7.7109375" style="84" customWidth="1"/>
    <col min="1798" max="1798" width="13.140625" style="84" customWidth="1"/>
    <col min="1799" max="1799" width="13.7109375" style="84" customWidth="1"/>
    <col min="1800" max="2049" width="13.7109375" style="84"/>
    <col min="2050" max="2050" width="7.7109375" style="84" customWidth="1"/>
    <col min="2051" max="2051" width="50.7109375" style="84" customWidth="1"/>
    <col min="2052" max="2053" width="7.7109375" style="84" customWidth="1"/>
    <col min="2054" max="2054" width="13.140625" style="84" customWidth="1"/>
    <col min="2055" max="2055" width="13.7109375" style="84" customWidth="1"/>
    <col min="2056" max="2305" width="13.7109375" style="84"/>
    <col min="2306" max="2306" width="7.7109375" style="84" customWidth="1"/>
    <col min="2307" max="2307" width="50.7109375" style="84" customWidth="1"/>
    <col min="2308" max="2309" width="7.7109375" style="84" customWidth="1"/>
    <col min="2310" max="2310" width="13.140625" style="84" customWidth="1"/>
    <col min="2311" max="2311" width="13.7109375" style="84" customWidth="1"/>
    <col min="2312" max="2561" width="13.7109375" style="84"/>
    <col min="2562" max="2562" width="7.7109375" style="84" customWidth="1"/>
    <col min="2563" max="2563" width="50.7109375" style="84" customWidth="1"/>
    <col min="2564" max="2565" width="7.7109375" style="84" customWidth="1"/>
    <col min="2566" max="2566" width="13.140625" style="84" customWidth="1"/>
    <col min="2567" max="2567" width="13.7109375" style="84" customWidth="1"/>
    <col min="2568" max="2817" width="13.7109375" style="84"/>
    <col min="2818" max="2818" width="7.7109375" style="84" customWidth="1"/>
    <col min="2819" max="2819" width="50.7109375" style="84" customWidth="1"/>
    <col min="2820" max="2821" width="7.7109375" style="84" customWidth="1"/>
    <col min="2822" max="2822" width="13.140625" style="84" customWidth="1"/>
    <col min="2823" max="2823" width="13.7109375" style="84" customWidth="1"/>
    <col min="2824" max="3073" width="13.7109375" style="84"/>
    <col min="3074" max="3074" width="7.7109375" style="84" customWidth="1"/>
    <col min="3075" max="3075" width="50.7109375" style="84" customWidth="1"/>
    <col min="3076" max="3077" width="7.7109375" style="84" customWidth="1"/>
    <col min="3078" max="3078" width="13.140625" style="84" customWidth="1"/>
    <col min="3079" max="3079" width="13.7109375" style="84" customWidth="1"/>
    <col min="3080" max="3329" width="13.7109375" style="84"/>
    <col min="3330" max="3330" width="7.7109375" style="84" customWidth="1"/>
    <col min="3331" max="3331" width="50.7109375" style="84" customWidth="1"/>
    <col min="3332" max="3333" width="7.7109375" style="84" customWidth="1"/>
    <col min="3334" max="3334" width="13.140625" style="84" customWidth="1"/>
    <col min="3335" max="3335" width="13.7109375" style="84" customWidth="1"/>
    <col min="3336" max="3585" width="13.7109375" style="84"/>
    <col min="3586" max="3586" width="7.7109375" style="84" customWidth="1"/>
    <col min="3587" max="3587" width="50.7109375" style="84" customWidth="1"/>
    <col min="3588" max="3589" width="7.7109375" style="84" customWidth="1"/>
    <col min="3590" max="3590" width="13.140625" style="84" customWidth="1"/>
    <col min="3591" max="3591" width="13.7109375" style="84" customWidth="1"/>
    <col min="3592" max="3841" width="13.7109375" style="84"/>
    <col min="3842" max="3842" width="7.7109375" style="84" customWidth="1"/>
    <col min="3843" max="3843" width="50.7109375" style="84" customWidth="1"/>
    <col min="3844" max="3845" width="7.7109375" style="84" customWidth="1"/>
    <col min="3846" max="3846" width="13.140625" style="84" customWidth="1"/>
    <col min="3847" max="3847" width="13.7109375" style="84" customWidth="1"/>
    <col min="3848" max="4097" width="13.7109375" style="84"/>
    <col min="4098" max="4098" width="7.7109375" style="84" customWidth="1"/>
    <col min="4099" max="4099" width="50.7109375" style="84" customWidth="1"/>
    <col min="4100" max="4101" width="7.7109375" style="84" customWidth="1"/>
    <col min="4102" max="4102" width="13.140625" style="84" customWidth="1"/>
    <col min="4103" max="4103" width="13.7109375" style="84" customWidth="1"/>
    <col min="4104" max="4353" width="13.7109375" style="84"/>
    <col min="4354" max="4354" width="7.7109375" style="84" customWidth="1"/>
    <col min="4355" max="4355" width="50.7109375" style="84" customWidth="1"/>
    <col min="4356" max="4357" width="7.7109375" style="84" customWidth="1"/>
    <col min="4358" max="4358" width="13.140625" style="84" customWidth="1"/>
    <col min="4359" max="4359" width="13.7109375" style="84" customWidth="1"/>
    <col min="4360" max="4609" width="13.7109375" style="84"/>
    <col min="4610" max="4610" width="7.7109375" style="84" customWidth="1"/>
    <col min="4611" max="4611" width="50.7109375" style="84" customWidth="1"/>
    <col min="4612" max="4613" width="7.7109375" style="84" customWidth="1"/>
    <col min="4614" max="4614" width="13.140625" style="84" customWidth="1"/>
    <col min="4615" max="4615" width="13.7109375" style="84" customWidth="1"/>
    <col min="4616" max="4865" width="13.7109375" style="84"/>
    <col min="4866" max="4866" width="7.7109375" style="84" customWidth="1"/>
    <col min="4867" max="4867" width="50.7109375" style="84" customWidth="1"/>
    <col min="4868" max="4869" width="7.7109375" style="84" customWidth="1"/>
    <col min="4870" max="4870" width="13.140625" style="84" customWidth="1"/>
    <col min="4871" max="4871" width="13.7109375" style="84" customWidth="1"/>
    <col min="4872" max="5121" width="13.7109375" style="84"/>
    <col min="5122" max="5122" width="7.7109375" style="84" customWidth="1"/>
    <col min="5123" max="5123" width="50.7109375" style="84" customWidth="1"/>
    <col min="5124" max="5125" width="7.7109375" style="84" customWidth="1"/>
    <col min="5126" max="5126" width="13.140625" style="84" customWidth="1"/>
    <col min="5127" max="5127" width="13.7109375" style="84" customWidth="1"/>
    <col min="5128" max="5377" width="13.7109375" style="84"/>
    <col min="5378" max="5378" width="7.7109375" style="84" customWidth="1"/>
    <col min="5379" max="5379" width="50.7109375" style="84" customWidth="1"/>
    <col min="5380" max="5381" width="7.7109375" style="84" customWidth="1"/>
    <col min="5382" max="5382" width="13.140625" style="84" customWidth="1"/>
    <col min="5383" max="5383" width="13.7109375" style="84" customWidth="1"/>
    <col min="5384" max="5633" width="13.7109375" style="84"/>
    <col min="5634" max="5634" width="7.7109375" style="84" customWidth="1"/>
    <col min="5635" max="5635" width="50.7109375" style="84" customWidth="1"/>
    <col min="5636" max="5637" width="7.7109375" style="84" customWidth="1"/>
    <col min="5638" max="5638" width="13.140625" style="84" customWidth="1"/>
    <col min="5639" max="5639" width="13.7109375" style="84" customWidth="1"/>
    <col min="5640" max="5889" width="13.7109375" style="84"/>
    <col min="5890" max="5890" width="7.7109375" style="84" customWidth="1"/>
    <col min="5891" max="5891" width="50.7109375" style="84" customWidth="1"/>
    <col min="5892" max="5893" width="7.7109375" style="84" customWidth="1"/>
    <col min="5894" max="5894" width="13.140625" style="84" customWidth="1"/>
    <col min="5895" max="5895" width="13.7109375" style="84" customWidth="1"/>
    <col min="5896" max="6145" width="13.7109375" style="84"/>
    <col min="6146" max="6146" width="7.7109375" style="84" customWidth="1"/>
    <col min="6147" max="6147" width="50.7109375" style="84" customWidth="1"/>
    <col min="6148" max="6149" width="7.7109375" style="84" customWidth="1"/>
    <col min="6150" max="6150" width="13.140625" style="84" customWidth="1"/>
    <col min="6151" max="6151" width="13.7109375" style="84" customWidth="1"/>
    <col min="6152" max="6401" width="13.7109375" style="84"/>
    <col min="6402" max="6402" width="7.7109375" style="84" customWidth="1"/>
    <col min="6403" max="6403" width="50.7109375" style="84" customWidth="1"/>
    <col min="6404" max="6405" width="7.7109375" style="84" customWidth="1"/>
    <col min="6406" max="6406" width="13.140625" style="84" customWidth="1"/>
    <col min="6407" max="6407" width="13.7109375" style="84" customWidth="1"/>
    <col min="6408" max="6657" width="13.7109375" style="84"/>
    <col min="6658" max="6658" width="7.7109375" style="84" customWidth="1"/>
    <col min="6659" max="6659" width="50.7109375" style="84" customWidth="1"/>
    <col min="6660" max="6661" width="7.7109375" style="84" customWidth="1"/>
    <col min="6662" max="6662" width="13.140625" style="84" customWidth="1"/>
    <col min="6663" max="6663" width="13.7109375" style="84" customWidth="1"/>
    <col min="6664" max="6913" width="13.7109375" style="84"/>
    <col min="6914" max="6914" width="7.7109375" style="84" customWidth="1"/>
    <col min="6915" max="6915" width="50.7109375" style="84" customWidth="1"/>
    <col min="6916" max="6917" width="7.7109375" style="84" customWidth="1"/>
    <col min="6918" max="6918" width="13.140625" style="84" customWidth="1"/>
    <col min="6919" max="6919" width="13.7109375" style="84" customWidth="1"/>
    <col min="6920" max="7169" width="13.7109375" style="84"/>
    <col min="7170" max="7170" width="7.7109375" style="84" customWidth="1"/>
    <col min="7171" max="7171" width="50.7109375" style="84" customWidth="1"/>
    <col min="7172" max="7173" width="7.7109375" style="84" customWidth="1"/>
    <col min="7174" max="7174" width="13.140625" style="84" customWidth="1"/>
    <col min="7175" max="7175" width="13.7109375" style="84" customWidth="1"/>
    <col min="7176" max="7425" width="13.7109375" style="84"/>
    <col min="7426" max="7426" width="7.7109375" style="84" customWidth="1"/>
    <col min="7427" max="7427" width="50.7109375" style="84" customWidth="1"/>
    <col min="7428" max="7429" width="7.7109375" style="84" customWidth="1"/>
    <col min="7430" max="7430" width="13.140625" style="84" customWidth="1"/>
    <col min="7431" max="7431" width="13.7109375" style="84" customWidth="1"/>
    <col min="7432" max="7681" width="13.7109375" style="84"/>
    <col min="7682" max="7682" width="7.7109375" style="84" customWidth="1"/>
    <col min="7683" max="7683" width="50.7109375" style="84" customWidth="1"/>
    <col min="7684" max="7685" width="7.7109375" style="84" customWidth="1"/>
    <col min="7686" max="7686" width="13.140625" style="84" customWidth="1"/>
    <col min="7687" max="7687" width="13.7109375" style="84" customWidth="1"/>
    <col min="7688" max="7937" width="13.7109375" style="84"/>
    <col min="7938" max="7938" width="7.7109375" style="84" customWidth="1"/>
    <col min="7939" max="7939" width="50.7109375" style="84" customWidth="1"/>
    <col min="7940" max="7941" width="7.7109375" style="84" customWidth="1"/>
    <col min="7942" max="7942" width="13.140625" style="84" customWidth="1"/>
    <col min="7943" max="7943" width="13.7109375" style="84" customWidth="1"/>
    <col min="7944" max="8193" width="13.7109375" style="84"/>
    <col min="8194" max="8194" width="7.7109375" style="84" customWidth="1"/>
    <col min="8195" max="8195" width="50.7109375" style="84" customWidth="1"/>
    <col min="8196" max="8197" width="7.7109375" style="84" customWidth="1"/>
    <col min="8198" max="8198" width="13.140625" style="84" customWidth="1"/>
    <col min="8199" max="8199" width="13.7109375" style="84" customWidth="1"/>
    <col min="8200" max="8449" width="13.7109375" style="84"/>
    <col min="8450" max="8450" width="7.7109375" style="84" customWidth="1"/>
    <col min="8451" max="8451" width="50.7109375" style="84" customWidth="1"/>
    <col min="8452" max="8453" width="7.7109375" style="84" customWidth="1"/>
    <col min="8454" max="8454" width="13.140625" style="84" customWidth="1"/>
    <col min="8455" max="8455" width="13.7109375" style="84" customWidth="1"/>
    <col min="8456" max="8705" width="13.7109375" style="84"/>
    <col min="8706" max="8706" width="7.7109375" style="84" customWidth="1"/>
    <col min="8707" max="8707" width="50.7109375" style="84" customWidth="1"/>
    <col min="8708" max="8709" width="7.7109375" style="84" customWidth="1"/>
    <col min="8710" max="8710" width="13.140625" style="84" customWidth="1"/>
    <col min="8711" max="8711" width="13.7109375" style="84" customWidth="1"/>
    <col min="8712" max="8961" width="13.7109375" style="84"/>
    <col min="8962" max="8962" width="7.7109375" style="84" customWidth="1"/>
    <col min="8963" max="8963" width="50.7109375" style="84" customWidth="1"/>
    <col min="8964" max="8965" width="7.7109375" style="84" customWidth="1"/>
    <col min="8966" max="8966" width="13.140625" style="84" customWidth="1"/>
    <col min="8967" max="8967" width="13.7109375" style="84" customWidth="1"/>
    <col min="8968" max="9217" width="13.7109375" style="84"/>
    <col min="9218" max="9218" width="7.7109375" style="84" customWidth="1"/>
    <col min="9219" max="9219" width="50.7109375" style="84" customWidth="1"/>
    <col min="9220" max="9221" width="7.7109375" style="84" customWidth="1"/>
    <col min="9222" max="9222" width="13.140625" style="84" customWidth="1"/>
    <col min="9223" max="9223" width="13.7109375" style="84" customWidth="1"/>
    <col min="9224" max="9473" width="13.7109375" style="84"/>
    <col min="9474" max="9474" width="7.7109375" style="84" customWidth="1"/>
    <col min="9475" max="9475" width="50.7109375" style="84" customWidth="1"/>
    <col min="9476" max="9477" width="7.7109375" style="84" customWidth="1"/>
    <col min="9478" max="9478" width="13.140625" style="84" customWidth="1"/>
    <col min="9479" max="9479" width="13.7109375" style="84" customWidth="1"/>
    <col min="9480" max="9729" width="13.7109375" style="84"/>
    <col min="9730" max="9730" width="7.7109375" style="84" customWidth="1"/>
    <col min="9731" max="9731" width="50.7109375" style="84" customWidth="1"/>
    <col min="9732" max="9733" width="7.7109375" style="84" customWidth="1"/>
    <col min="9734" max="9734" width="13.140625" style="84" customWidth="1"/>
    <col min="9735" max="9735" width="13.7109375" style="84" customWidth="1"/>
    <col min="9736" max="9985" width="13.7109375" style="84"/>
    <col min="9986" max="9986" width="7.7109375" style="84" customWidth="1"/>
    <col min="9987" max="9987" width="50.7109375" style="84" customWidth="1"/>
    <col min="9988" max="9989" width="7.7109375" style="84" customWidth="1"/>
    <col min="9990" max="9990" width="13.140625" style="84" customWidth="1"/>
    <col min="9991" max="9991" width="13.7109375" style="84" customWidth="1"/>
    <col min="9992" max="10241" width="13.7109375" style="84"/>
    <col min="10242" max="10242" width="7.7109375" style="84" customWidth="1"/>
    <col min="10243" max="10243" width="50.7109375" style="84" customWidth="1"/>
    <col min="10244" max="10245" width="7.7109375" style="84" customWidth="1"/>
    <col min="10246" max="10246" width="13.140625" style="84" customWidth="1"/>
    <col min="10247" max="10247" width="13.7109375" style="84" customWidth="1"/>
    <col min="10248" max="10497" width="13.7109375" style="84"/>
    <col min="10498" max="10498" width="7.7109375" style="84" customWidth="1"/>
    <col min="10499" max="10499" width="50.7109375" style="84" customWidth="1"/>
    <col min="10500" max="10501" width="7.7109375" style="84" customWidth="1"/>
    <col min="10502" max="10502" width="13.140625" style="84" customWidth="1"/>
    <col min="10503" max="10503" width="13.7109375" style="84" customWidth="1"/>
    <col min="10504" max="10753" width="13.7109375" style="84"/>
    <col min="10754" max="10754" width="7.7109375" style="84" customWidth="1"/>
    <col min="10755" max="10755" width="50.7109375" style="84" customWidth="1"/>
    <col min="10756" max="10757" width="7.7109375" style="84" customWidth="1"/>
    <col min="10758" max="10758" width="13.140625" style="84" customWidth="1"/>
    <col min="10759" max="10759" width="13.7109375" style="84" customWidth="1"/>
    <col min="10760" max="11009" width="13.7109375" style="84"/>
    <col min="11010" max="11010" width="7.7109375" style="84" customWidth="1"/>
    <col min="11011" max="11011" width="50.7109375" style="84" customWidth="1"/>
    <col min="11012" max="11013" width="7.7109375" style="84" customWidth="1"/>
    <col min="11014" max="11014" width="13.140625" style="84" customWidth="1"/>
    <col min="11015" max="11015" width="13.7109375" style="84" customWidth="1"/>
    <col min="11016" max="11265" width="13.7109375" style="84"/>
    <col min="11266" max="11266" width="7.7109375" style="84" customWidth="1"/>
    <col min="11267" max="11267" width="50.7109375" style="84" customWidth="1"/>
    <col min="11268" max="11269" width="7.7109375" style="84" customWidth="1"/>
    <col min="11270" max="11270" width="13.140625" style="84" customWidth="1"/>
    <col min="11271" max="11271" width="13.7109375" style="84" customWidth="1"/>
    <col min="11272" max="11521" width="13.7109375" style="84"/>
    <col min="11522" max="11522" width="7.7109375" style="84" customWidth="1"/>
    <col min="11523" max="11523" width="50.7109375" style="84" customWidth="1"/>
    <col min="11524" max="11525" width="7.7109375" style="84" customWidth="1"/>
    <col min="11526" max="11526" width="13.140625" style="84" customWidth="1"/>
    <col min="11527" max="11527" width="13.7109375" style="84" customWidth="1"/>
    <col min="11528" max="11777" width="13.7109375" style="84"/>
    <col min="11778" max="11778" width="7.7109375" style="84" customWidth="1"/>
    <col min="11779" max="11779" width="50.7109375" style="84" customWidth="1"/>
    <col min="11780" max="11781" width="7.7109375" style="84" customWidth="1"/>
    <col min="11782" max="11782" width="13.140625" style="84" customWidth="1"/>
    <col min="11783" max="11783" width="13.7109375" style="84" customWidth="1"/>
    <col min="11784" max="12033" width="13.7109375" style="84"/>
    <col min="12034" max="12034" width="7.7109375" style="84" customWidth="1"/>
    <col min="12035" max="12035" width="50.7109375" style="84" customWidth="1"/>
    <col min="12036" max="12037" width="7.7109375" style="84" customWidth="1"/>
    <col min="12038" max="12038" width="13.140625" style="84" customWidth="1"/>
    <col min="12039" max="12039" width="13.7109375" style="84" customWidth="1"/>
    <col min="12040" max="12289" width="13.7109375" style="84"/>
    <col min="12290" max="12290" width="7.7109375" style="84" customWidth="1"/>
    <col min="12291" max="12291" width="50.7109375" style="84" customWidth="1"/>
    <col min="12292" max="12293" width="7.7109375" style="84" customWidth="1"/>
    <col min="12294" max="12294" width="13.140625" style="84" customWidth="1"/>
    <col min="12295" max="12295" width="13.7109375" style="84" customWidth="1"/>
    <col min="12296" max="12545" width="13.7109375" style="84"/>
    <col min="12546" max="12546" width="7.7109375" style="84" customWidth="1"/>
    <col min="12547" max="12547" width="50.7109375" style="84" customWidth="1"/>
    <col min="12548" max="12549" width="7.7109375" style="84" customWidth="1"/>
    <col min="12550" max="12550" width="13.140625" style="84" customWidth="1"/>
    <col min="12551" max="12551" width="13.7109375" style="84" customWidth="1"/>
    <col min="12552" max="12801" width="13.7109375" style="84"/>
    <col min="12802" max="12802" width="7.7109375" style="84" customWidth="1"/>
    <col min="12803" max="12803" width="50.7109375" style="84" customWidth="1"/>
    <col min="12804" max="12805" width="7.7109375" style="84" customWidth="1"/>
    <col min="12806" max="12806" width="13.140625" style="84" customWidth="1"/>
    <col min="12807" max="12807" width="13.7109375" style="84" customWidth="1"/>
    <col min="12808" max="13057" width="13.7109375" style="84"/>
    <col min="13058" max="13058" width="7.7109375" style="84" customWidth="1"/>
    <col min="13059" max="13059" width="50.7109375" style="84" customWidth="1"/>
    <col min="13060" max="13061" width="7.7109375" style="84" customWidth="1"/>
    <col min="13062" max="13062" width="13.140625" style="84" customWidth="1"/>
    <col min="13063" max="13063" width="13.7109375" style="84" customWidth="1"/>
    <col min="13064" max="13313" width="13.7109375" style="84"/>
    <col min="13314" max="13314" width="7.7109375" style="84" customWidth="1"/>
    <col min="13315" max="13315" width="50.7109375" style="84" customWidth="1"/>
    <col min="13316" max="13317" width="7.7109375" style="84" customWidth="1"/>
    <col min="13318" max="13318" width="13.140625" style="84" customWidth="1"/>
    <col min="13319" max="13319" width="13.7109375" style="84" customWidth="1"/>
    <col min="13320" max="13569" width="13.7109375" style="84"/>
    <col min="13570" max="13570" width="7.7109375" style="84" customWidth="1"/>
    <col min="13571" max="13571" width="50.7109375" style="84" customWidth="1"/>
    <col min="13572" max="13573" width="7.7109375" style="84" customWidth="1"/>
    <col min="13574" max="13574" width="13.140625" style="84" customWidth="1"/>
    <col min="13575" max="13575" width="13.7109375" style="84" customWidth="1"/>
    <col min="13576" max="13825" width="13.7109375" style="84"/>
    <col min="13826" max="13826" width="7.7109375" style="84" customWidth="1"/>
    <col min="13827" max="13827" width="50.7109375" style="84" customWidth="1"/>
    <col min="13828" max="13829" width="7.7109375" style="84" customWidth="1"/>
    <col min="13830" max="13830" width="13.140625" style="84" customWidth="1"/>
    <col min="13831" max="13831" width="13.7109375" style="84" customWidth="1"/>
    <col min="13832" max="14081" width="13.7109375" style="84"/>
    <col min="14082" max="14082" width="7.7109375" style="84" customWidth="1"/>
    <col min="14083" max="14083" width="50.7109375" style="84" customWidth="1"/>
    <col min="14084" max="14085" width="7.7109375" style="84" customWidth="1"/>
    <col min="14086" max="14086" width="13.140625" style="84" customWidth="1"/>
    <col min="14087" max="14087" width="13.7109375" style="84" customWidth="1"/>
    <col min="14088" max="14337" width="13.7109375" style="84"/>
    <col min="14338" max="14338" width="7.7109375" style="84" customWidth="1"/>
    <col min="14339" max="14339" width="50.7109375" style="84" customWidth="1"/>
    <col min="14340" max="14341" width="7.7109375" style="84" customWidth="1"/>
    <col min="14342" max="14342" width="13.140625" style="84" customWidth="1"/>
    <col min="14343" max="14343" width="13.7109375" style="84" customWidth="1"/>
    <col min="14344" max="14593" width="13.7109375" style="84"/>
    <col min="14594" max="14594" width="7.7109375" style="84" customWidth="1"/>
    <col min="14595" max="14595" width="50.7109375" style="84" customWidth="1"/>
    <col min="14596" max="14597" width="7.7109375" style="84" customWidth="1"/>
    <col min="14598" max="14598" width="13.140625" style="84" customWidth="1"/>
    <col min="14599" max="14599" width="13.7109375" style="84" customWidth="1"/>
    <col min="14600" max="14849" width="13.7109375" style="84"/>
    <col min="14850" max="14850" width="7.7109375" style="84" customWidth="1"/>
    <col min="14851" max="14851" width="50.7109375" style="84" customWidth="1"/>
    <col min="14852" max="14853" width="7.7109375" style="84" customWidth="1"/>
    <col min="14854" max="14854" width="13.140625" style="84" customWidth="1"/>
    <col min="14855" max="14855" width="13.7109375" style="84" customWidth="1"/>
    <col min="14856" max="15105" width="13.7109375" style="84"/>
    <col min="15106" max="15106" width="7.7109375" style="84" customWidth="1"/>
    <col min="15107" max="15107" width="50.7109375" style="84" customWidth="1"/>
    <col min="15108" max="15109" width="7.7109375" style="84" customWidth="1"/>
    <col min="15110" max="15110" width="13.140625" style="84" customWidth="1"/>
    <col min="15111" max="15111" width="13.7109375" style="84" customWidth="1"/>
    <col min="15112" max="15361" width="13.7109375" style="84"/>
    <col min="15362" max="15362" width="7.7109375" style="84" customWidth="1"/>
    <col min="15363" max="15363" width="50.7109375" style="84" customWidth="1"/>
    <col min="15364" max="15365" width="7.7109375" style="84" customWidth="1"/>
    <col min="15366" max="15366" width="13.140625" style="84" customWidth="1"/>
    <col min="15367" max="15367" width="13.7109375" style="84" customWidth="1"/>
    <col min="15368" max="15617" width="13.7109375" style="84"/>
    <col min="15618" max="15618" width="7.7109375" style="84" customWidth="1"/>
    <col min="15619" max="15619" width="50.7109375" style="84" customWidth="1"/>
    <col min="15620" max="15621" width="7.7109375" style="84" customWidth="1"/>
    <col min="15622" max="15622" width="13.140625" style="84" customWidth="1"/>
    <col min="15623" max="15623" width="13.7109375" style="84" customWidth="1"/>
    <col min="15624" max="15873" width="13.7109375" style="84"/>
    <col min="15874" max="15874" width="7.7109375" style="84" customWidth="1"/>
    <col min="15875" max="15875" width="50.7109375" style="84" customWidth="1"/>
    <col min="15876" max="15877" width="7.7109375" style="84" customWidth="1"/>
    <col min="15878" max="15878" width="13.140625" style="84" customWidth="1"/>
    <col min="15879" max="15879" width="13.7109375" style="84" customWidth="1"/>
    <col min="15880" max="16129" width="13.7109375" style="84"/>
    <col min="16130" max="16130" width="7.7109375" style="84" customWidth="1"/>
    <col min="16131" max="16131" width="50.7109375" style="84" customWidth="1"/>
    <col min="16132" max="16133" width="7.7109375" style="84" customWidth="1"/>
    <col min="16134" max="16134" width="13.140625" style="84" customWidth="1"/>
    <col min="16135" max="16135" width="13.7109375" style="84" customWidth="1"/>
    <col min="16136" max="16384" width="13.7109375" style="84"/>
  </cols>
  <sheetData>
    <row r="1" spans="2:7" ht="18" x14ac:dyDescent="0.25">
      <c r="B1" s="60" t="s">
        <v>51</v>
      </c>
    </row>
    <row r="2" spans="2:7" ht="14.1" customHeight="1" x14ac:dyDescent="0.25">
      <c r="B2" s="72"/>
      <c r="F2" s="88"/>
      <c r="G2" s="88"/>
    </row>
    <row r="3" spans="2:7" ht="14.1" customHeight="1" x14ac:dyDescent="0.25"/>
    <row r="4" spans="2:7" ht="14.1" customHeight="1" x14ac:dyDescent="0.25">
      <c r="B4" s="89" t="s">
        <v>52</v>
      </c>
      <c r="C4" s="90" t="s">
        <v>53</v>
      </c>
      <c r="D4" s="89" t="s">
        <v>54</v>
      </c>
      <c r="E4" s="91" t="s">
        <v>55</v>
      </c>
    </row>
    <row r="5" spans="2:7" s="88" customFormat="1" ht="14.1" customHeight="1" x14ac:dyDescent="0.25">
      <c r="B5" s="92" t="s">
        <v>56</v>
      </c>
      <c r="C5" s="93" t="s">
        <v>57</v>
      </c>
      <c r="D5" s="92"/>
      <c r="E5" s="94"/>
      <c r="F5" s="95"/>
      <c r="G5" s="95"/>
    </row>
    <row r="6" spans="2:7" ht="14.1" customHeight="1" x14ac:dyDescent="0.25">
      <c r="B6" s="96">
        <v>1</v>
      </c>
      <c r="C6" s="97" t="s">
        <v>58</v>
      </c>
      <c r="D6" s="96" t="s">
        <v>0</v>
      </c>
      <c r="E6" s="98">
        <v>399</v>
      </c>
    </row>
    <row r="7" spans="2:7" ht="14.1" customHeight="1" x14ac:dyDescent="0.25">
      <c r="B7" s="96">
        <v>2</v>
      </c>
      <c r="C7" s="97" t="s">
        <v>59</v>
      </c>
      <c r="D7" s="96" t="s">
        <v>0</v>
      </c>
      <c r="E7" s="98">
        <v>399</v>
      </c>
    </row>
    <row r="8" spans="2:7" ht="14.1" customHeight="1" x14ac:dyDescent="0.25">
      <c r="B8" s="96">
        <v>3</v>
      </c>
      <c r="C8" s="97" t="s">
        <v>60</v>
      </c>
      <c r="D8" s="96" t="s">
        <v>0</v>
      </c>
      <c r="E8" s="98">
        <v>538</v>
      </c>
    </row>
    <row r="9" spans="2:7" ht="14.1" customHeight="1" x14ac:dyDescent="0.25">
      <c r="B9" s="96">
        <v>4</v>
      </c>
      <c r="C9" s="97" t="s">
        <v>61</v>
      </c>
      <c r="D9" s="96" t="s">
        <v>0</v>
      </c>
      <c r="E9" s="98">
        <v>662</v>
      </c>
    </row>
    <row r="10" spans="2:7" ht="14.1" customHeight="1" x14ac:dyDescent="0.25">
      <c r="B10" s="96">
        <v>5</v>
      </c>
      <c r="C10" s="97" t="s">
        <v>62</v>
      </c>
      <c r="D10" s="96" t="s">
        <v>0</v>
      </c>
      <c r="E10" s="98">
        <v>662</v>
      </c>
    </row>
    <row r="11" spans="2:7" ht="14.1" customHeight="1" x14ac:dyDescent="0.25">
      <c r="B11" s="96">
        <v>6</v>
      </c>
      <c r="C11" s="97" t="s">
        <v>63</v>
      </c>
      <c r="D11" s="96" t="s">
        <v>0</v>
      </c>
      <c r="E11" s="98">
        <v>662</v>
      </c>
    </row>
    <row r="12" spans="2:7" ht="14.1" customHeight="1" x14ac:dyDescent="0.25">
      <c r="B12" s="96">
        <v>7</v>
      </c>
      <c r="C12" s="97" t="s">
        <v>94</v>
      </c>
      <c r="D12" s="96" t="s">
        <v>0</v>
      </c>
      <c r="E12" s="98">
        <v>662</v>
      </c>
    </row>
    <row r="13" spans="2:7" ht="14.1" customHeight="1" x14ac:dyDescent="0.25">
      <c r="B13" s="96">
        <v>8</v>
      </c>
      <c r="C13" s="97" t="s">
        <v>64</v>
      </c>
      <c r="D13" s="96" t="s">
        <v>0</v>
      </c>
      <c r="E13" s="98">
        <v>690</v>
      </c>
    </row>
    <row r="14" spans="2:7" ht="14.1" customHeight="1" x14ac:dyDescent="0.25">
      <c r="B14" s="96">
        <v>9</v>
      </c>
      <c r="C14" s="97" t="s">
        <v>65</v>
      </c>
      <c r="D14" s="96" t="s">
        <v>0</v>
      </c>
      <c r="E14" s="98">
        <v>662</v>
      </c>
    </row>
    <row r="15" spans="2:7" ht="14.1" customHeight="1" x14ac:dyDescent="0.25">
      <c r="B15" s="96">
        <v>10</v>
      </c>
      <c r="C15" s="97" t="s">
        <v>66</v>
      </c>
      <c r="D15" s="96" t="s">
        <v>0</v>
      </c>
      <c r="E15" s="98">
        <v>662</v>
      </c>
    </row>
    <row r="16" spans="2:7" ht="14.1" customHeight="1" x14ac:dyDescent="0.25">
      <c r="B16" s="96">
        <v>11</v>
      </c>
      <c r="C16" s="97" t="s">
        <v>95</v>
      </c>
      <c r="D16" s="96" t="s">
        <v>0</v>
      </c>
      <c r="E16" s="98">
        <v>377</v>
      </c>
    </row>
    <row r="17" spans="2:7" ht="14.1" customHeight="1" x14ac:dyDescent="0.25">
      <c r="B17" s="96">
        <v>12</v>
      </c>
      <c r="C17" s="97" t="s">
        <v>67</v>
      </c>
      <c r="D17" s="96" t="s">
        <v>0</v>
      </c>
      <c r="E17" s="98">
        <v>1645</v>
      </c>
    </row>
    <row r="18" spans="2:7" ht="14.1" customHeight="1" x14ac:dyDescent="0.25">
      <c r="B18" s="96">
        <v>13</v>
      </c>
      <c r="C18" s="97" t="s">
        <v>68</v>
      </c>
      <c r="D18" s="96" t="s">
        <v>0</v>
      </c>
      <c r="E18" s="98">
        <v>1645</v>
      </c>
    </row>
    <row r="19" spans="2:7" ht="14.1" customHeight="1" x14ac:dyDescent="0.25">
      <c r="B19" s="96">
        <v>14</v>
      </c>
      <c r="C19" s="100" t="s">
        <v>69</v>
      </c>
      <c r="D19" s="99" t="s">
        <v>0</v>
      </c>
      <c r="E19" s="101">
        <v>505</v>
      </c>
    </row>
    <row r="20" spans="2:7" s="88" customFormat="1" ht="14.1" customHeight="1" x14ac:dyDescent="0.25">
      <c r="B20" s="92" t="s">
        <v>70</v>
      </c>
      <c r="C20" s="106" t="s">
        <v>71</v>
      </c>
      <c r="D20" s="92"/>
      <c r="E20" s="109"/>
      <c r="F20" s="95"/>
      <c r="G20" s="95"/>
    </row>
    <row r="21" spans="2:7" ht="14.1" customHeight="1" x14ac:dyDescent="0.25">
      <c r="B21" s="96">
        <v>1</v>
      </c>
      <c r="C21" s="105" t="s">
        <v>96</v>
      </c>
      <c r="D21" s="108" t="s">
        <v>0</v>
      </c>
      <c r="E21" s="110">
        <f>1599*1.075</f>
        <v>1718.925</v>
      </c>
    </row>
    <row r="22" spans="2:7" ht="14.1" customHeight="1" x14ac:dyDescent="0.25">
      <c r="B22" s="96">
        <v>2</v>
      </c>
      <c r="C22" s="105" t="s">
        <v>97</v>
      </c>
      <c r="D22" s="108" t="s">
        <v>0</v>
      </c>
      <c r="E22" s="110">
        <f>1790*1.075</f>
        <v>1924.25</v>
      </c>
    </row>
    <row r="23" spans="2:7" ht="14.1" customHeight="1" x14ac:dyDescent="0.25">
      <c r="B23" s="96">
        <v>3</v>
      </c>
      <c r="C23" s="105" t="s">
        <v>98</v>
      </c>
      <c r="D23" s="108" t="s">
        <v>0</v>
      </c>
      <c r="E23" s="110">
        <f>(1479+1632)*1.075</f>
        <v>3344.3249999999998</v>
      </c>
    </row>
    <row r="24" spans="2:7" ht="14.1" customHeight="1" x14ac:dyDescent="0.25">
      <c r="B24" s="96">
        <v>4</v>
      </c>
      <c r="C24" s="105" t="s">
        <v>99</v>
      </c>
      <c r="D24" s="108" t="s">
        <v>0</v>
      </c>
      <c r="E24" s="110">
        <f>(2234+1632)*1.075</f>
        <v>4155.95</v>
      </c>
    </row>
    <row r="25" spans="2:7" ht="14.1" customHeight="1" x14ac:dyDescent="0.25">
      <c r="B25" s="96">
        <v>5</v>
      </c>
      <c r="C25" s="105" t="s">
        <v>100</v>
      </c>
      <c r="D25" s="108" t="s">
        <v>0</v>
      </c>
      <c r="E25" s="110">
        <f>(1969+1632)*1.075</f>
        <v>3871.0749999999998</v>
      </c>
    </row>
    <row r="26" spans="2:7" ht="14.1" customHeight="1" x14ac:dyDescent="0.25">
      <c r="B26" s="96">
        <v>6</v>
      </c>
      <c r="C26" s="105" t="s">
        <v>101</v>
      </c>
      <c r="D26" s="108" t="s">
        <v>0</v>
      </c>
      <c r="E26" s="110">
        <f>(1642+1632)*1.075</f>
        <v>3519.5499999999997</v>
      </c>
    </row>
    <row r="27" spans="2:7" ht="14.1" customHeight="1" x14ac:dyDescent="0.25">
      <c r="B27" s="96">
        <v>7</v>
      </c>
      <c r="C27" s="105" t="s">
        <v>102</v>
      </c>
      <c r="D27" s="108" t="s">
        <v>0</v>
      </c>
      <c r="E27" s="110">
        <f>(1936+1453)*1.075</f>
        <v>3643.1749999999997</v>
      </c>
    </row>
    <row r="28" spans="2:7" ht="14.1" customHeight="1" x14ac:dyDescent="0.25">
      <c r="B28" s="96">
        <v>8</v>
      </c>
      <c r="C28" s="105" t="s">
        <v>103</v>
      </c>
      <c r="D28" s="108" t="s">
        <v>0</v>
      </c>
      <c r="E28" s="110">
        <f>(2377+2266)*1.075</f>
        <v>4991.2249999999995</v>
      </c>
    </row>
    <row r="29" spans="2:7" ht="14.1" customHeight="1" x14ac:dyDescent="0.25">
      <c r="B29" s="96">
        <v>9</v>
      </c>
      <c r="C29" s="105" t="s">
        <v>104</v>
      </c>
      <c r="D29" s="108" t="s">
        <v>0</v>
      </c>
      <c r="E29" s="110">
        <f>(1927+1453)*1.075</f>
        <v>3633.5</v>
      </c>
    </row>
    <row r="30" spans="2:7" ht="14.1" customHeight="1" x14ac:dyDescent="0.25">
      <c r="B30" s="96">
        <v>10</v>
      </c>
      <c r="C30" s="105" t="s">
        <v>105</v>
      </c>
      <c r="D30" s="108" t="s">
        <v>0</v>
      </c>
      <c r="E30" s="110">
        <f>2856*1.075</f>
        <v>3070.2</v>
      </c>
    </row>
    <row r="31" spans="2:7" ht="14.1" customHeight="1" x14ac:dyDescent="0.25">
      <c r="B31" s="96">
        <v>11</v>
      </c>
      <c r="C31" s="105" t="s">
        <v>106</v>
      </c>
      <c r="D31" s="108" t="s">
        <v>0</v>
      </c>
      <c r="E31" s="110">
        <f>1169*1.075</f>
        <v>1256.675</v>
      </c>
    </row>
    <row r="32" spans="2:7" ht="14.1" customHeight="1" x14ac:dyDescent="0.25">
      <c r="B32" s="96">
        <v>15</v>
      </c>
      <c r="C32" s="107" t="s">
        <v>72</v>
      </c>
      <c r="D32" s="96" t="s">
        <v>73</v>
      </c>
      <c r="E32" s="111">
        <v>11</v>
      </c>
    </row>
    <row r="33" spans="2:7" ht="14.1" customHeight="1" x14ac:dyDescent="0.25">
      <c r="B33" s="96">
        <v>16</v>
      </c>
      <c r="C33" s="107" t="s">
        <v>74</v>
      </c>
      <c r="D33" s="96" t="s">
        <v>73</v>
      </c>
      <c r="E33" s="111">
        <v>11</v>
      </c>
    </row>
    <row r="34" spans="2:7" ht="14.1" customHeight="1" x14ac:dyDescent="0.25">
      <c r="B34" s="96">
        <v>17</v>
      </c>
      <c r="C34" s="107" t="s">
        <v>75</v>
      </c>
      <c r="D34" s="96" t="s">
        <v>73</v>
      </c>
      <c r="E34" s="111">
        <v>22</v>
      </c>
    </row>
    <row r="35" spans="2:7" s="103" customFormat="1" ht="14.1" customHeight="1" x14ac:dyDescent="0.25">
      <c r="B35" s="96">
        <v>18</v>
      </c>
      <c r="C35" s="107" t="s">
        <v>76</v>
      </c>
      <c r="D35" s="96" t="s">
        <v>73</v>
      </c>
      <c r="E35" s="111">
        <v>8</v>
      </c>
      <c r="F35" s="102"/>
      <c r="G35" s="102"/>
    </row>
    <row r="36" spans="2:7" ht="14.1" customHeight="1" x14ac:dyDescent="0.25">
      <c r="B36" s="96">
        <v>19</v>
      </c>
      <c r="C36" s="107" t="s">
        <v>77</v>
      </c>
      <c r="D36" s="96" t="s">
        <v>73</v>
      </c>
      <c r="E36" s="111">
        <v>7</v>
      </c>
    </row>
    <row r="37" spans="2:7" s="103" customFormat="1" ht="14.1" customHeight="1" x14ac:dyDescent="0.25">
      <c r="B37" s="96">
        <v>20</v>
      </c>
      <c r="C37" s="107" t="s">
        <v>78</v>
      </c>
      <c r="D37" s="96" t="s">
        <v>73</v>
      </c>
      <c r="E37" s="111">
        <v>3</v>
      </c>
      <c r="F37" s="102"/>
      <c r="G37" s="102"/>
    </row>
    <row r="38" spans="2:7" s="103" customFormat="1" ht="14.1" customHeight="1" x14ac:dyDescent="0.25">
      <c r="B38" s="96">
        <v>21</v>
      </c>
      <c r="C38" s="107" t="s">
        <v>79</v>
      </c>
      <c r="D38" s="96" t="s">
        <v>73</v>
      </c>
      <c r="E38" s="111">
        <v>2</v>
      </c>
      <c r="F38" s="102"/>
      <c r="G38" s="102"/>
    </row>
    <row r="39" spans="2:7" ht="14.1" customHeight="1" x14ac:dyDescent="0.25">
      <c r="B39" s="96">
        <v>22</v>
      </c>
      <c r="C39" s="107" t="s">
        <v>80</v>
      </c>
      <c r="D39" s="96" t="s">
        <v>73</v>
      </c>
      <c r="E39" s="111">
        <v>0</v>
      </c>
    </row>
    <row r="40" spans="2:7" ht="14.1" customHeight="1" x14ac:dyDescent="0.25">
      <c r="B40" s="96">
        <v>23</v>
      </c>
      <c r="C40" s="107" t="s">
        <v>81</v>
      </c>
      <c r="D40" s="96" t="s">
        <v>73</v>
      </c>
      <c r="E40" s="111">
        <v>2</v>
      </c>
    </row>
    <row r="41" spans="2:7" s="88" customFormat="1" ht="14.1" customHeight="1" x14ac:dyDescent="0.25">
      <c r="B41" s="92" t="s">
        <v>82</v>
      </c>
      <c r="C41" s="106" t="s">
        <v>83</v>
      </c>
      <c r="D41" s="92"/>
      <c r="E41" s="109"/>
      <c r="F41" s="95"/>
      <c r="G41" s="95"/>
    </row>
    <row r="42" spans="2:7" ht="14.1" customHeight="1" x14ac:dyDescent="0.25">
      <c r="B42" s="96">
        <v>1</v>
      </c>
      <c r="C42" s="97" t="s">
        <v>84</v>
      </c>
      <c r="D42" s="96" t="s">
        <v>73</v>
      </c>
      <c r="E42" s="98">
        <v>1</v>
      </c>
    </row>
    <row r="43" spans="2:7" s="88" customFormat="1" ht="14.1" customHeight="1" x14ac:dyDescent="0.25">
      <c r="B43" s="92" t="s">
        <v>85</v>
      </c>
      <c r="C43" s="93" t="s">
        <v>86</v>
      </c>
      <c r="D43" s="92"/>
      <c r="E43" s="94"/>
      <c r="F43" s="95"/>
      <c r="G43" s="95"/>
    </row>
    <row r="44" spans="2:7" ht="14.1" customHeight="1" x14ac:dyDescent="0.25">
      <c r="B44" s="96">
        <v>1</v>
      </c>
      <c r="C44" s="97" t="s">
        <v>84</v>
      </c>
      <c r="D44" s="96" t="s">
        <v>73</v>
      </c>
      <c r="E44" s="98">
        <v>1</v>
      </c>
    </row>
    <row r="45" spans="2:7" s="88" customFormat="1" ht="14.1" customHeight="1" x14ac:dyDescent="0.25">
      <c r="B45" s="92" t="s">
        <v>87</v>
      </c>
      <c r="C45" s="93" t="s">
        <v>88</v>
      </c>
      <c r="D45" s="92"/>
      <c r="E45" s="94"/>
      <c r="F45" s="95"/>
      <c r="G45" s="95"/>
    </row>
    <row r="46" spans="2:7" ht="14.1" customHeight="1" x14ac:dyDescent="0.25">
      <c r="B46" s="96">
        <v>1</v>
      </c>
      <c r="C46" s="97" t="s">
        <v>89</v>
      </c>
      <c r="D46" s="96" t="s">
        <v>11</v>
      </c>
      <c r="E46" s="98">
        <v>2468</v>
      </c>
    </row>
    <row r="47" spans="2:7" s="88" customFormat="1" ht="14.1" customHeight="1" x14ac:dyDescent="0.25">
      <c r="B47" s="92" t="s">
        <v>90</v>
      </c>
      <c r="C47" s="93" t="s">
        <v>91</v>
      </c>
      <c r="D47" s="92"/>
      <c r="E47" s="94"/>
      <c r="F47" s="95"/>
      <c r="G47" s="95"/>
    </row>
    <row r="48" spans="2:7" ht="14.1" customHeight="1" x14ac:dyDescent="0.25">
      <c r="B48" s="96">
        <v>1</v>
      </c>
      <c r="C48" s="97" t="s">
        <v>92</v>
      </c>
      <c r="D48" s="96" t="s">
        <v>73</v>
      </c>
      <c r="E48" s="98">
        <v>1</v>
      </c>
    </row>
    <row r="49" spans="2:5" ht="14.1" customHeight="1" x14ac:dyDescent="0.25">
      <c r="B49" s="99">
        <v>3</v>
      </c>
      <c r="C49" s="100" t="s">
        <v>93</v>
      </c>
      <c r="D49" s="99" t="s">
        <v>73</v>
      </c>
      <c r="E49" s="101">
        <v>1</v>
      </c>
    </row>
    <row r="50" spans="2:5" ht="14.1" customHeight="1" x14ac:dyDescent="0.25">
      <c r="B50" s="104"/>
    </row>
    <row r="51" spans="2:5" ht="14.1" customHeight="1" x14ac:dyDescent="0.25">
      <c r="B51" s="104"/>
    </row>
  </sheetData>
  <pageMargins left="0.98425196850393704" right="0.39370078740157483" top="0.59055118110236227" bottom="0.59055118110236227" header="0.31496062992125984" footer="0.31496062992125984"/>
  <pageSetup paperSize="9" scale="90" firstPageNumber="3" fitToHeight="0" orientation="portrait" useFirstPageNumber="1" r:id="rId1"/>
  <headerFooter alignWithMargins="0">
    <oddFooter>&amp;R&amp;"Arial,Обычный"&amp;10&amp;P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GV-GARAGE</vt:lpstr>
      <vt:lpstr>GV-LINE</vt:lpstr>
      <vt:lpstr>'GV-GARAGE'!Print_Area</vt:lpstr>
    </vt:vector>
  </TitlesOfParts>
  <Company>DEL 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 Novakovic</dc:creator>
  <cp:lastModifiedBy>Novak Novakovic</cp:lastModifiedBy>
  <cp:lastPrinted>2014-02-28T11:08:22Z</cp:lastPrinted>
  <dcterms:created xsi:type="dcterms:W3CDTF">2013-05-22T13:12:09Z</dcterms:created>
  <dcterms:modified xsi:type="dcterms:W3CDTF">2014-02-28T11:08:28Z</dcterms:modified>
</cp:coreProperties>
</file>